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General-Admin\Typist\SET\2019\M-12\"/>
    </mc:Choice>
  </mc:AlternateContent>
  <xr:revisionPtr revIDLastSave="0" documentId="13_ncr:1_{C971B441-458A-4255-8BDA-089DA73100CF}" xr6:coauthVersionLast="41" xr6:coauthVersionMax="41" xr10:uidLastSave="{00000000-0000-0000-0000-000000000000}"/>
  <bookViews>
    <workbookView xWindow="-110" yWindow="-110" windowWidth="19420" windowHeight="10420" tabRatio="672" activeTab="6" xr2:uid="{00000000-000D-0000-FFFF-FFFF00000000}"/>
  </bookViews>
  <sheets>
    <sheet name="SFP" sheetId="1" r:id="rId1"/>
    <sheet name="SCI" sheetId="7" r:id="rId2"/>
    <sheet name="CH8" sheetId="12" r:id="rId3"/>
    <sheet name="CH9" sheetId="16" r:id="rId4"/>
    <sheet name="CH10 " sheetId="15" r:id="rId5"/>
    <sheet name="CH 11" sheetId="17" r:id="rId6"/>
    <sheet name="CF-12" sheetId="3" r:id="rId7"/>
  </sheets>
  <definedNames>
    <definedName name="OLE_LINK5" localSheetId="1">SCI!#REF!</definedName>
    <definedName name="OLE_LINK5" localSheetId="0">SFP!$A$14</definedName>
    <definedName name="_xlnm.Print_Area" localSheetId="6">'CF-12'!$A$1:$K$77</definedName>
    <definedName name="_xlnm.Print_Area" localSheetId="5">'CH 11'!$A$1:$K$24</definedName>
    <definedName name="_xlnm.Print_Area" localSheetId="4">'CH10 '!$A$1:$K$24</definedName>
    <definedName name="_xlnm.Print_Area" localSheetId="2">'CH8'!$A$1:$M$25</definedName>
    <definedName name="_xlnm.Print_Area" localSheetId="3">'CH9'!$A$1:$M$26</definedName>
    <definedName name="_xlnm.Print_Area" localSheetId="1">SCI!$A$1:$K$40</definedName>
    <definedName name="_xlnm.Print_Area" localSheetId="0">SFP!$A$1:$K$68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3" i="3" l="1"/>
  <c r="I63" i="3"/>
  <c r="G63" i="3"/>
  <c r="E63" i="3"/>
  <c r="R26" i="7" l="1"/>
  <c r="S26" i="7" s="1"/>
  <c r="O26" i="7"/>
  <c r="P26" i="7" s="1"/>
  <c r="R22" i="7"/>
  <c r="O22" i="7"/>
  <c r="R21" i="7"/>
  <c r="O21" i="7"/>
  <c r="P21" i="7" s="1"/>
  <c r="R20" i="7"/>
  <c r="S20" i="7" s="1"/>
  <c r="O20" i="7"/>
  <c r="P20" i="7" s="1"/>
  <c r="R19" i="7"/>
  <c r="S19" i="7" s="1"/>
  <c r="O19" i="7"/>
  <c r="P19" i="7" s="1"/>
  <c r="R18" i="7"/>
  <c r="S18" i="7" s="1"/>
  <c r="O18" i="7"/>
  <c r="P18" i="7" s="1"/>
  <c r="R14" i="7"/>
  <c r="S14" i="7" s="1"/>
  <c r="O14" i="7"/>
  <c r="P14" i="7" s="1"/>
  <c r="R12" i="7"/>
  <c r="O12" i="7"/>
  <c r="R13" i="7"/>
  <c r="S13" i="7" s="1"/>
  <c r="O13" i="7"/>
  <c r="P13" i="7" s="1"/>
  <c r="R11" i="7"/>
  <c r="S11" i="7" s="1"/>
  <c r="O11" i="7"/>
  <c r="P11" i="7" s="1"/>
  <c r="R10" i="7"/>
  <c r="S10" i="7" s="1"/>
  <c r="O10" i="7"/>
  <c r="P10" i="7" s="1"/>
  <c r="R64" i="1"/>
  <c r="S64" i="1" s="1"/>
  <c r="R62" i="1"/>
  <c r="S62" i="1" s="1"/>
  <c r="O62" i="1"/>
  <c r="P62" i="1" s="1"/>
  <c r="R59" i="1"/>
  <c r="S59" i="1" s="1"/>
  <c r="O59" i="1"/>
  <c r="P59" i="1" s="1"/>
  <c r="R57" i="1"/>
  <c r="S57" i="1" s="1"/>
  <c r="O57" i="1"/>
  <c r="P57" i="1" s="1"/>
  <c r="R56" i="1"/>
  <c r="S56" i="1" s="1"/>
  <c r="O56" i="1"/>
  <c r="P56" i="1" s="1"/>
  <c r="R49" i="1"/>
  <c r="S49" i="1" s="1"/>
  <c r="O49" i="1"/>
  <c r="P49" i="1" s="1"/>
  <c r="R48" i="1"/>
  <c r="O48" i="1"/>
  <c r="R44" i="1"/>
  <c r="S44" i="1" s="1"/>
  <c r="O44" i="1"/>
  <c r="P44" i="1" s="1"/>
  <c r="R43" i="1"/>
  <c r="O43" i="1"/>
  <c r="R40" i="1"/>
  <c r="S40" i="1" s="1"/>
  <c r="O40" i="1"/>
  <c r="P40" i="1" s="1"/>
  <c r="R42" i="1"/>
  <c r="S42" i="1" s="1"/>
  <c r="O42" i="1"/>
  <c r="P42" i="1" s="1"/>
  <c r="R39" i="1"/>
  <c r="S39" i="1" s="1"/>
  <c r="O39" i="1"/>
  <c r="P39" i="1" s="1"/>
  <c r="R25" i="1"/>
  <c r="S25" i="1" s="1"/>
  <c r="O25" i="1"/>
  <c r="P25" i="1" s="1"/>
  <c r="R24" i="1"/>
  <c r="S24" i="1" s="1"/>
  <c r="O24" i="1"/>
  <c r="P24" i="1" s="1"/>
  <c r="R23" i="1"/>
  <c r="S23" i="1" s="1"/>
  <c r="O23" i="1"/>
  <c r="P23" i="1" s="1"/>
  <c r="R22" i="1"/>
  <c r="S22" i="1" s="1"/>
  <c r="O22" i="1"/>
  <c r="P22" i="1" s="1"/>
  <c r="R21" i="1"/>
  <c r="S21" i="1" s="1"/>
  <c r="O21" i="1"/>
  <c r="P21" i="1" s="1"/>
  <c r="R20" i="1"/>
  <c r="O20" i="1"/>
  <c r="P20" i="1" s="1"/>
  <c r="R19" i="1"/>
  <c r="S19" i="1" s="1"/>
  <c r="O19" i="1"/>
  <c r="P19" i="1" s="1"/>
  <c r="R15" i="1"/>
  <c r="S15" i="1" s="1"/>
  <c r="R14" i="1"/>
  <c r="S14" i="1" s="1"/>
  <c r="R13" i="1"/>
  <c r="S13" i="1" s="1"/>
  <c r="R12" i="1"/>
  <c r="S12" i="1" s="1"/>
  <c r="R11" i="1"/>
  <c r="S11" i="1" s="1"/>
  <c r="R10" i="1"/>
  <c r="S10" i="1" s="1"/>
  <c r="O15" i="1"/>
  <c r="P15" i="1" s="1"/>
  <c r="O14" i="1"/>
  <c r="P14" i="1" s="1"/>
  <c r="O13" i="1"/>
  <c r="P13" i="1" s="1"/>
  <c r="O12" i="1"/>
  <c r="P12" i="1" s="1"/>
  <c r="O11" i="1"/>
  <c r="P11" i="1" s="1"/>
  <c r="O10" i="1"/>
  <c r="P10" i="1" s="1"/>
  <c r="E50" i="1" l="1"/>
  <c r="G50" i="1"/>
  <c r="K50" i="1"/>
  <c r="I50" i="1"/>
  <c r="R50" i="1" s="1"/>
  <c r="S50" i="1" s="1"/>
  <c r="O50" i="1" l="1"/>
  <c r="P50" i="1" s="1"/>
  <c r="K23" i="7"/>
  <c r="G23" i="7"/>
  <c r="E23" i="7"/>
  <c r="O23" i="7" s="1"/>
  <c r="P23" i="7" s="1"/>
  <c r="I23" i="7"/>
  <c r="R23" i="7" s="1"/>
  <c r="S23" i="7" s="1"/>
  <c r="G23" i="15" l="1"/>
  <c r="E23" i="15"/>
  <c r="C23" i="15"/>
  <c r="I21" i="15"/>
  <c r="I23" i="15" s="1"/>
  <c r="G21" i="15"/>
  <c r="E21" i="15"/>
  <c r="C21" i="15"/>
  <c r="K20" i="15"/>
  <c r="K19" i="15"/>
  <c r="K21" i="15" s="1"/>
  <c r="K16" i="15"/>
  <c r="I16" i="15"/>
  <c r="G16" i="15"/>
  <c r="E16" i="15"/>
  <c r="C16" i="15"/>
  <c r="K15" i="15"/>
  <c r="K11" i="15"/>
  <c r="K22" i="12"/>
  <c r="I22" i="12"/>
  <c r="G22" i="12"/>
  <c r="E22" i="12"/>
  <c r="C22" i="12"/>
  <c r="M21" i="12"/>
  <c r="M20" i="12"/>
  <c r="M17" i="12"/>
  <c r="K17" i="12"/>
  <c r="I17" i="12"/>
  <c r="I24" i="12" s="1"/>
  <c r="G17" i="12"/>
  <c r="G24" i="12" s="1"/>
  <c r="E17" i="12"/>
  <c r="E24" i="12" s="1"/>
  <c r="C17" i="12"/>
  <c r="C24" i="12" s="1"/>
  <c r="M16" i="12"/>
  <c r="M12" i="12"/>
  <c r="K69" i="3"/>
  <c r="G69" i="3"/>
  <c r="K35" i="7"/>
  <c r="L20" i="15" s="1"/>
  <c r="K15" i="7"/>
  <c r="G35" i="7"/>
  <c r="G15" i="7"/>
  <c r="K65" i="1"/>
  <c r="K45" i="1"/>
  <c r="K52" i="1" s="1"/>
  <c r="K67" i="1" s="1"/>
  <c r="G65" i="1"/>
  <c r="G45" i="1"/>
  <c r="K26" i="1"/>
  <c r="K16" i="1"/>
  <c r="G26" i="1"/>
  <c r="G16" i="1"/>
  <c r="K24" i="12" l="1"/>
  <c r="M22" i="12"/>
  <c r="M24" i="12" s="1"/>
  <c r="G25" i="7"/>
  <c r="G27" i="7" s="1"/>
  <c r="K25" i="7"/>
  <c r="K27" i="7" s="1"/>
  <c r="G52" i="1"/>
  <c r="G67" i="1" s="1"/>
  <c r="K28" i="1"/>
  <c r="G28" i="1"/>
  <c r="K23" i="15"/>
  <c r="K11" i="17"/>
  <c r="G21" i="17"/>
  <c r="E21" i="17"/>
  <c r="C21" i="17"/>
  <c r="C23" i="17" s="1"/>
  <c r="K20" i="17"/>
  <c r="I16" i="17"/>
  <c r="G16" i="17"/>
  <c r="G23" i="17"/>
  <c r="E16" i="17"/>
  <c r="E23" i="17" s="1"/>
  <c r="C16" i="17"/>
  <c r="K15" i="17"/>
  <c r="K16" i="17" s="1"/>
  <c r="G22" i="16"/>
  <c r="E22" i="16"/>
  <c r="C22" i="16"/>
  <c r="K17" i="16"/>
  <c r="I17" i="16"/>
  <c r="G17" i="16"/>
  <c r="E17" i="16"/>
  <c r="E24" i="16"/>
  <c r="C17" i="16"/>
  <c r="C24" i="16" s="1"/>
  <c r="M16" i="16"/>
  <c r="M17" i="16"/>
  <c r="K69" i="1"/>
  <c r="I35" i="7"/>
  <c r="I69" i="3"/>
  <c r="E69" i="3"/>
  <c r="I27" i="12"/>
  <c r="E45" i="1"/>
  <c r="O45" i="1" s="1"/>
  <c r="P45" i="1" s="1"/>
  <c r="I16" i="1"/>
  <c r="R16" i="1" s="1"/>
  <c r="S16" i="1" s="1"/>
  <c r="I45" i="1"/>
  <c r="R45" i="1" s="1"/>
  <c r="S45" i="1" s="1"/>
  <c r="E35" i="7"/>
  <c r="I15" i="7"/>
  <c r="R15" i="7" s="1"/>
  <c r="S15" i="7" s="1"/>
  <c r="E15" i="7"/>
  <c r="O15" i="7" s="1"/>
  <c r="P15" i="7" s="1"/>
  <c r="I26" i="1"/>
  <c r="R26" i="1" s="1"/>
  <c r="S26" i="1" s="1"/>
  <c r="E26" i="1"/>
  <c r="O26" i="1" s="1"/>
  <c r="P26" i="1" s="1"/>
  <c r="E16" i="1"/>
  <c r="O16" i="1" s="1"/>
  <c r="P16" i="1" s="1"/>
  <c r="F69" i="1"/>
  <c r="H69" i="1"/>
  <c r="J69" i="1"/>
  <c r="I26" i="15"/>
  <c r="M27" i="12"/>
  <c r="M12" i="16"/>
  <c r="G10" i="3" l="1"/>
  <c r="G26" i="3" s="1"/>
  <c r="G40" i="3" s="1"/>
  <c r="G44" i="3" s="1"/>
  <c r="G71" i="3" s="1"/>
  <c r="K10" i="3"/>
  <c r="K26" i="3" s="1"/>
  <c r="K40" i="3" s="1"/>
  <c r="K44" i="3" s="1"/>
  <c r="K71" i="3" s="1"/>
  <c r="K73" i="3" s="1"/>
  <c r="L19" i="15"/>
  <c r="G24" i="16"/>
  <c r="K37" i="7"/>
  <c r="L21" i="15" s="1"/>
  <c r="K39" i="7"/>
  <c r="G39" i="7"/>
  <c r="G37" i="7"/>
  <c r="G69" i="1"/>
  <c r="I25" i="7"/>
  <c r="E25" i="7"/>
  <c r="I52" i="1"/>
  <c r="R52" i="1" s="1"/>
  <c r="S52" i="1" s="1"/>
  <c r="E52" i="1"/>
  <c r="O52" i="1" s="1"/>
  <c r="P52" i="1" s="1"/>
  <c r="I28" i="1"/>
  <c r="R28" i="1" s="1"/>
  <c r="S28" i="1" s="1"/>
  <c r="E28" i="1"/>
  <c r="O28" i="1" s="1"/>
  <c r="P28" i="1" s="1"/>
  <c r="M21" i="16"/>
  <c r="K22" i="16"/>
  <c r="K26" i="15"/>
  <c r="E27" i="7" l="1"/>
  <c r="O25" i="7"/>
  <c r="P25" i="7" s="1"/>
  <c r="I27" i="7"/>
  <c r="I19" i="17" s="1"/>
  <c r="R25" i="7"/>
  <c r="S25" i="7" s="1"/>
  <c r="K24" i="16"/>
  <c r="E64" i="1" s="1"/>
  <c r="O64" i="1" s="1"/>
  <c r="P64" i="1" s="1"/>
  <c r="I37" i="7"/>
  <c r="K83" i="3"/>
  <c r="I39" i="7" l="1"/>
  <c r="E39" i="7"/>
  <c r="I21" i="17"/>
  <c r="I23" i="17" s="1"/>
  <c r="I20" i="16"/>
  <c r="M20" i="16" s="1"/>
  <c r="M22" i="16" s="1"/>
  <c r="M24" i="16" s="1"/>
  <c r="I63" i="1"/>
  <c r="I10" i="3"/>
  <c r="I26" i="3" s="1"/>
  <c r="I40" i="3" s="1"/>
  <c r="I44" i="3" s="1"/>
  <c r="I71" i="3" s="1"/>
  <c r="I73" i="3" s="1"/>
  <c r="I78" i="3" s="1"/>
  <c r="R27" i="7"/>
  <c r="S27" i="7" s="1"/>
  <c r="E37" i="7"/>
  <c r="E10" i="3"/>
  <c r="E26" i="3" s="1"/>
  <c r="E40" i="3" s="1"/>
  <c r="E44" i="3" s="1"/>
  <c r="E71" i="3" s="1"/>
  <c r="E73" i="3" s="1"/>
  <c r="E83" i="3" s="1"/>
  <c r="E63" i="1"/>
  <c r="E65" i="1" s="1"/>
  <c r="E67" i="1" s="1"/>
  <c r="O27" i="7"/>
  <c r="P27" i="7" s="1"/>
  <c r="G73" i="3"/>
  <c r="G83" i="3" s="1"/>
  <c r="O63" i="1" l="1"/>
  <c r="P63" i="1" s="1"/>
  <c r="K19" i="17"/>
  <c r="K21" i="17" s="1"/>
  <c r="I22" i="16"/>
  <c r="I24" i="16" s="1"/>
  <c r="I83" i="3"/>
  <c r="E78" i="3"/>
  <c r="R63" i="1"/>
  <c r="S63" i="1" s="1"/>
  <c r="I65" i="1"/>
  <c r="O65" i="1"/>
  <c r="P65" i="1" s="1"/>
  <c r="E69" i="1"/>
  <c r="O67" i="1"/>
  <c r="P67" i="1" s="1"/>
  <c r="R65" i="1" l="1"/>
  <c r="S65" i="1" s="1"/>
  <c r="I67" i="1"/>
  <c r="K23" i="17"/>
  <c r="R67" i="1" l="1"/>
  <c r="S67" i="1" s="1"/>
  <c r="I69" i="1"/>
</calcChain>
</file>

<file path=xl/sharedStrings.xml><?xml version="1.0" encoding="utf-8"?>
<sst xmlns="http://schemas.openxmlformats.org/spreadsheetml/2006/main" count="305" uniqueCount="166">
  <si>
    <t>Retained earnings</t>
  </si>
  <si>
    <t>Unappropriated</t>
  </si>
  <si>
    <t>Interest income</t>
  </si>
  <si>
    <t xml:space="preserve">Other income </t>
  </si>
  <si>
    <t>Inventories</t>
  </si>
  <si>
    <t>Issued and</t>
  </si>
  <si>
    <t>Note</t>
  </si>
  <si>
    <t xml:space="preserve">Cash and cash equivalents </t>
  </si>
  <si>
    <t>Assets</t>
  </si>
  <si>
    <t>Current assets</t>
  </si>
  <si>
    <t>(in Baht)</t>
  </si>
  <si>
    <t>Total current assets</t>
  </si>
  <si>
    <t>Non-current assets</t>
  </si>
  <si>
    <t>Total non-current assets</t>
  </si>
  <si>
    <t>Total assets</t>
  </si>
  <si>
    <t>Current liabilities</t>
  </si>
  <si>
    <t>Total current liabilities</t>
  </si>
  <si>
    <t>Cash flows from operating activities</t>
  </si>
  <si>
    <t>Cash flows from investing activities</t>
  </si>
  <si>
    <t xml:space="preserve">Retained earnings </t>
  </si>
  <si>
    <t xml:space="preserve">Trade accounts payable  </t>
  </si>
  <si>
    <t xml:space="preserve">Share capital  </t>
  </si>
  <si>
    <t xml:space="preserve">Issued and paid-up share capital </t>
  </si>
  <si>
    <t>Expenses</t>
  </si>
  <si>
    <t>Total expenses</t>
  </si>
  <si>
    <t>Trade accounts receivable</t>
  </si>
  <si>
    <t>Other non-current assets</t>
  </si>
  <si>
    <t xml:space="preserve">Trade accounts payable </t>
  </si>
  <si>
    <t>Changes in operating assets and liabilities</t>
  </si>
  <si>
    <t>Cash flows from financing activities</t>
  </si>
  <si>
    <t xml:space="preserve">Legal reserve </t>
  </si>
  <si>
    <t>Total</t>
  </si>
  <si>
    <t>equity</t>
  </si>
  <si>
    <t>Interest received</t>
  </si>
  <si>
    <t>Property, plant and equipment</t>
  </si>
  <si>
    <t xml:space="preserve">Depreciation and amortisation </t>
  </si>
  <si>
    <t>Unbilled contract work in progress</t>
  </si>
  <si>
    <t>Net foreign exchange gain</t>
  </si>
  <si>
    <t>Net cash used in financing activities</t>
  </si>
  <si>
    <t xml:space="preserve">Authorised share capital </t>
  </si>
  <si>
    <t>Liabilities and equity</t>
  </si>
  <si>
    <t>Equity</t>
  </si>
  <si>
    <t>Total equity</t>
  </si>
  <si>
    <t>Total liabilities and equity</t>
  </si>
  <si>
    <t>Excess of progress billings over contract</t>
  </si>
  <si>
    <t>work in progress</t>
  </si>
  <si>
    <t>Administrative expenses</t>
  </si>
  <si>
    <t>Finance costs</t>
  </si>
  <si>
    <t>Appropriated</t>
  </si>
  <si>
    <t>Income</t>
  </si>
  <si>
    <t>Total income</t>
  </si>
  <si>
    <t>Total liabilities</t>
  </si>
  <si>
    <t>Income tax paid</t>
  </si>
  <si>
    <t>Dividends paid to owners of the Company</t>
  </si>
  <si>
    <t>Cash and cash equivalents at 1 January</t>
  </si>
  <si>
    <t>Cash and cash equivalents at 31 December</t>
  </si>
  <si>
    <t>Statement of financial position</t>
  </si>
  <si>
    <t>31 December</t>
  </si>
  <si>
    <t>Statement of comprehensive income</t>
  </si>
  <si>
    <t>Statement of cash flows</t>
  </si>
  <si>
    <t>reserve</t>
  </si>
  <si>
    <t xml:space="preserve">    Dividends to owners of the Company</t>
  </si>
  <si>
    <t>Comprehensive income for the year</t>
  </si>
  <si>
    <t>Deferred tax assets</t>
  </si>
  <si>
    <t xml:space="preserve">Statement of changes in equity </t>
  </si>
  <si>
    <t>Short-term deposits at financial institutions</t>
  </si>
  <si>
    <t>Separate</t>
  </si>
  <si>
    <t>financial statements</t>
  </si>
  <si>
    <t>Consolidated</t>
  </si>
  <si>
    <t>Other components of equity</t>
  </si>
  <si>
    <t>Year ended 31 December</t>
  </si>
  <si>
    <t xml:space="preserve">   foreign operations</t>
  </si>
  <si>
    <t xml:space="preserve">Consolidated financial statements </t>
  </si>
  <si>
    <t xml:space="preserve">Separate financial statements </t>
  </si>
  <si>
    <t>Transactions with owners, recorded directly in equity</t>
  </si>
  <si>
    <t>Year ended 
31 December</t>
  </si>
  <si>
    <t>Net increase (decrease) in cash and cash equivalents</t>
  </si>
  <si>
    <t>Investments in subsidiaries</t>
  </si>
  <si>
    <t>Unimit Engineering Public Company Limited and its Subsidiaries</t>
  </si>
  <si>
    <t>Other accounts receivable</t>
  </si>
  <si>
    <t>Other accounts payable</t>
  </si>
  <si>
    <t>Net foreign exchange loss</t>
  </si>
  <si>
    <t xml:space="preserve">    at financial institutions</t>
  </si>
  <si>
    <t>Intangible assets</t>
  </si>
  <si>
    <t>Land use rights</t>
  </si>
  <si>
    <t xml:space="preserve">    Distributions to owners of the Company</t>
  </si>
  <si>
    <t xml:space="preserve">    Total distributions to owners of the Company</t>
  </si>
  <si>
    <t xml:space="preserve">work in progress </t>
  </si>
  <si>
    <t>Check</t>
  </si>
  <si>
    <t xml:space="preserve">Reversal of provision for loss on unbilled contract </t>
  </si>
  <si>
    <t>Contract costs</t>
  </si>
  <si>
    <t>Distribution costs</t>
  </si>
  <si>
    <t>Provisions for employee benefits paid</t>
  </si>
  <si>
    <t>Items that will be reclassified subsequently</t>
  </si>
  <si>
    <t xml:space="preserve">   to profit or loss</t>
  </si>
  <si>
    <t>Exchange differences on translating</t>
  </si>
  <si>
    <t>for the year</t>
  </si>
  <si>
    <t>Other comprehensive income (expense)</t>
  </si>
  <si>
    <t xml:space="preserve">Legal </t>
  </si>
  <si>
    <t>Other components</t>
  </si>
  <si>
    <t>foreign operations</t>
  </si>
  <si>
    <t>Translating</t>
  </si>
  <si>
    <t>premium</t>
  </si>
  <si>
    <t>Share</t>
  </si>
  <si>
    <t>Acquisition of intangible assets</t>
  </si>
  <si>
    <t>4,11,17</t>
  </si>
  <si>
    <t xml:space="preserve">Excess of progress billings over </t>
  </si>
  <si>
    <t>contract work in progress</t>
  </si>
  <si>
    <t>Share subscription payable</t>
  </si>
  <si>
    <t>cash receipts (payments)</t>
  </si>
  <si>
    <t>Year ended 31 December 2018</t>
  </si>
  <si>
    <t>Balance at 31 December 2018</t>
  </si>
  <si>
    <t>Balance at 1 January 2018</t>
  </si>
  <si>
    <t xml:space="preserve">Adjustments to reconcile profit (loss) to </t>
  </si>
  <si>
    <t>Unrealised (gain) loss on exchange</t>
  </si>
  <si>
    <t>Reversal of loss on inventories devaluation</t>
  </si>
  <si>
    <t xml:space="preserve">Exchange differences on translating </t>
  </si>
  <si>
    <t>Income tax refunded</t>
  </si>
  <si>
    <t>Acquisition of building and equipment</t>
  </si>
  <si>
    <t>Payment of share subscriptions to subsidiary</t>
  </si>
  <si>
    <t>Total comprehensive income (expense)</t>
  </si>
  <si>
    <t>of equity</t>
  </si>
  <si>
    <t xml:space="preserve">    Loss</t>
  </si>
  <si>
    <t>operations</t>
  </si>
  <si>
    <t>foreign</t>
  </si>
  <si>
    <t>Other current liabilities</t>
  </si>
  <si>
    <t xml:space="preserve">    Other comprehensive income (expense)</t>
  </si>
  <si>
    <t>Total comprehensive income (expense) for the year</t>
  </si>
  <si>
    <t>Additional paid-in capital</t>
  </si>
  <si>
    <t>Other comprehensive income</t>
  </si>
  <si>
    <t>Contract revenue</t>
  </si>
  <si>
    <t>paid-up</t>
  </si>
  <si>
    <t xml:space="preserve">share capital </t>
  </si>
  <si>
    <t>Non-cash transaction</t>
  </si>
  <si>
    <t>Year ended 31 December 2019</t>
  </si>
  <si>
    <t>Balance at 1 January 2019</t>
  </si>
  <si>
    <t>Balance at 31 December 2019</t>
  </si>
  <si>
    <t xml:space="preserve">Long-term loans </t>
  </si>
  <si>
    <t>Current portion of finance lease liabilities</t>
  </si>
  <si>
    <t>Finance lease liabilities</t>
  </si>
  <si>
    <t>Non-current provisions for employee benefits</t>
  </si>
  <si>
    <t>Conso change</t>
  </si>
  <si>
    <t>Separate change</t>
  </si>
  <si>
    <t>Loans to related parties</t>
  </si>
  <si>
    <t>Payment by a lessee for reduction of the outstanding liability</t>
  </si>
  <si>
    <t xml:space="preserve">   relating to a finance lease</t>
  </si>
  <si>
    <t>10, 23</t>
  </si>
  <si>
    <t>Loss for the year</t>
  </si>
  <si>
    <t>Tax income</t>
  </si>
  <si>
    <t>Net cash used in operating activities</t>
  </si>
  <si>
    <t>Proceeds from sale of property and equipment</t>
  </si>
  <si>
    <t>4, 8</t>
  </si>
  <si>
    <t>Gain from sales of land</t>
  </si>
  <si>
    <t xml:space="preserve">Loss before income tax </t>
  </si>
  <si>
    <r>
      <t>Basic loss per share</t>
    </r>
    <r>
      <rPr>
        <b/>
        <i/>
        <sz val="11"/>
        <rFont val="Times New Roman"/>
        <family val="1"/>
      </rPr>
      <t xml:space="preserve"> (in Baht)</t>
    </r>
  </si>
  <si>
    <t>(Gain) loss on disposal and write-off of land and equipment</t>
  </si>
  <si>
    <t xml:space="preserve">Decrease in short-term deposits </t>
  </si>
  <si>
    <t>Net cash from investing activities</t>
  </si>
  <si>
    <t xml:space="preserve">Non-cash transaction </t>
  </si>
  <si>
    <t>Purchase of property, plant and equipment</t>
  </si>
  <si>
    <t>under finance leases</t>
  </si>
  <si>
    <t>Non-current liabilities</t>
  </si>
  <si>
    <t>Total non-current liabilities</t>
  </si>
  <si>
    <t>Share premium on ordinary shares</t>
  </si>
  <si>
    <t>Doubtful debt expense</t>
  </si>
  <si>
    <t>Net cash used in operating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</si>
</sst>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\ ;\(#,##0\)"/>
    <numFmt numFmtId="165" formatCode="_(* #,##0_);_(* \(#,##0\);_(* &quot;-&quot;??_);_(@_)"/>
  </numFmts>
  <fonts count="13" x14ac:knownFonts="1">
    <font>
      <sz val="11"/>
      <name val="Times New Roman"/>
      <family val="1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Arial"/>
      <family val="2"/>
    </font>
    <font>
      <sz val="8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i/>
      <sz val="11"/>
      <color rgb="FFFF0000"/>
      <name val="Times New Roman"/>
      <family val="1"/>
    </font>
    <font>
      <sz val="11"/>
      <color theme="0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53">
    <xf numFmtId="0" fontId="0" fillId="0" borderId="0" xfId="0"/>
    <xf numFmtId="0" fontId="2" fillId="0" borderId="0" xfId="0" applyFont="1" applyBorder="1" applyAlignment="1"/>
    <xf numFmtId="0" fontId="4" fillId="0" borderId="0" xfId="0" applyFont="1" applyBorder="1" applyAlignment="1"/>
    <xf numFmtId="0" fontId="0" fillId="0" borderId="0" xfId="0" applyAlignment="1"/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0" xfId="0" applyBorder="1" applyAlignment="1"/>
    <xf numFmtId="164" fontId="3" fillId="0" borderId="0" xfId="0" applyNumberFormat="1" applyFont="1" applyBorder="1" applyAlignment="1">
      <alignment horizontal="right"/>
    </xf>
    <xf numFmtId="37" fontId="0" fillId="0" borderId="0" xfId="0" applyNumberFormat="1" applyBorder="1" applyAlignment="1"/>
    <xf numFmtId="37" fontId="3" fillId="0" borderId="0" xfId="0" applyNumberFormat="1" applyFont="1" applyBorder="1" applyAlignment="1">
      <alignment horizontal="right"/>
    </xf>
    <xf numFmtId="49" fontId="2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 applyAlignment="1">
      <alignment horizontal="right"/>
    </xf>
    <xf numFmtId="0" fontId="8" fillId="0" borderId="0" xfId="0" applyNumberFormat="1" applyFont="1" applyBorder="1" applyAlignment="1">
      <alignment horizontal="center"/>
    </xf>
    <xf numFmtId="49" fontId="7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horizontal="left"/>
    </xf>
    <xf numFmtId="49" fontId="9" fillId="0" borderId="0" xfId="0" applyNumberFormat="1" applyFont="1" applyBorder="1" applyAlignment="1">
      <alignment horizontal="left"/>
    </xf>
    <xf numFmtId="49" fontId="0" fillId="0" borderId="0" xfId="0" applyNumberFormat="1" applyBorder="1" applyAlignment="1">
      <alignment horizontal="left"/>
    </xf>
    <xf numFmtId="49" fontId="8" fillId="0" borderId="0" xfId="0" applyNumberFormat="1" applyFont="1" applyBorder="1" applyAlignment="1">
      <alignment horizontal="left"/>
    </xf>
    <xf numFmtId="164" fontId="2" fillId="0" borderId="2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37" fontId="2" fillId="0" borderId="0" xfId="0" applyNumberFormat="1" applyFont="1" applyBorder="1" applyAlignment="1">
      <alignment horizontal="right"/>
    </xf>
    <xf numFmtId="0" fontId="9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37" fontId="2" fillId="0" borderId="0" xfId="0" applyNumberFormat="1" applyFont="1" applyBorder="1" applyAlignment="1"/>
    <xf numFmtId="0" fontId="2" fillId="0" borderId="0" xfId="0" applyFont="1" applyBorder="1" applyAlignment="1">
      <alignment horizontal="right"/>
    </xf>
    <xf numFmtId="49" fontId="3" fillId="0" borderId="0" xfId="0" applyNumberFormat="1" applyFont="1" applyFill="1" applyBorder="1" applyAlignment="1">
      <alignment horizontal="left"/>
    </xf>
    <xf numFmtId="164" fontId="3" fillId="0" borderId="2" xfId="0" applyNumberFormat="1" applyFont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64" fontId="0" fillId="0" borderId="0" xfId="0" applyNumberFormat="1" applyBorder="1" applyAlignment="1"/>
    <xf numFmtId="164" fontId="0" fillId="0" borderId="0" xfId="0" applyNumberFormat="1" applyFill="1" applyBorder="1" applyAlignment="1"/>
    <xf numFmtId="164" fontId="0" fillId="0" borderId="0" xfId="0" applyNumberFormat="1" applyFill="1" applyBorder="1" applyAlignment="1">
      <alignment horizontal="right"/>
    </xf>
    <xf numFmtId="164" fontId="3" fillId="0" borderId="0" xfId="0" applyNumberFormat="1" applyFont="1" applyBorder="1" applyAlignment="1"/>
    <xf numFmtId="43" fontId="0" fillId="0" borderId="0" xfId="1" applyFont="1" applyBorder="1" applyAlignment="1"/>
    <xf numFmtId="164" fontId="2" fillId="0" borderId="0" xfId="0" applyNumberFormat="1" applyFont="1" applyBorder="1" applyAlignment="1">
      <alignment horizontal="right"/>
    </xf>
    <xf numFmtId="49" fontId="9" fillId="0" borderId="0" xfId="0" applyNumberFormat="1" applyFont="1" applyAlignment="1"/>
    <xf numFmtId="49" fontId="2" fillId="0" borderId="0" xfId="0" applyNumberFormat="1" applyFont="1" applyAlignment="1"/>
    <xf numFmtId="164" fontId="0" fillId="0" borderId="3" xfId="0" applyNumberFormat="1" applyFont="1" applyBorder="1" applyAlignment="1">
      <alignment horizontal="right"/>
    </xf>
    <xf numFmtId="49" fontId="2" fillId="0" borderId="0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/>
    </xf>
    <xf numFmtId="0" fontId="0" fillId="0" borderId="0" xfId="0" applyFill="1"/>
    <xf numFmtId="49" fontId="0" fillId="0" borderId="0" xfId="0" applyNumberFormat="1" applyAlignment="1"/>
    <xf numFmtId="0" fontId="0" fillId="0" borderId="0" xfId="0" applyFont="1" applyBorder="1" applyAlignment="1">
      <alignment horizontal="center"/>
    </xf>
    <xf numFmtId="49" fontId="0" fillId="0" borderId="0" xfId="0" applyNumberForma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/>
    <xf numFmtId="37" fontId="3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/>
    <xf numFmtId="37" fontId="0" fillId="0" borderId="0" xfId="0" applyNumberFormat="1" applyFill="1" applyBorder="1" applyAlignment="1"/>
    <xf numFmtId="164" fontId="0" fillId="0" borderId="3" xfId="0" applyNumberFormat="1" applyFill="1" applyBorder="1" applyAlignment="1"/>
    <xf numFmtId="164" fontId="2" fillId="0" borderId="4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49" fontId="0" fillId="0" borderId="0" xfId="0" applyNumberFormat="1" applyFont="1" applyBorder="1" applyAlignment="1">
      <alignment horizontal="left"/>
    </xf>
    <xf numFmtId="43" fontId="3" fillId="0" borderId="0" xfId="1" applyFont="1" applyFill="1" applyBorder="1" applyAlignment="1">
      <alignment horizontal="right"/>
    </xf>
    <xf numFmtId="49" fontId="3" fillId="0" borderId="0" xfId="0" applyNumberFormat="1" applyFont="1" applyFill="1" applyBorder="1" applyAlignment="1">
      <alignment horizontal="left" indent="1"/>
    </xf>
    <xf numFmtId="49" fontId="0" fillId="0" borderId="0" xfId="0" applyNumberFormat="1" applyFill="1" applyBorder="1" applyAlignment="1">
      <alignment horizontal="left" indent="1"/>
    </xf>
    <xf numFmtId="165" fontId="3" fillId="0" borderId="0" xfId="1" applyNumberFormat="1" applyFont="1" applyFill="1" applyBorder="1" applyAlignment="1">
      <alignment horizontal="right"/>
    </xf>
    <xf numFmtId="0" fontId="3" fillId="0" borderId="0" xfId="0" applyFont="1" applyFill="1" applyBorder="1" applyAlignment="1"/>
    <xf numFmtId="0" fontId="10" fillId="0" borderId="0" xfId="0" applyFont="1" applyFill="1" applyBorder="1" applyAlignment="1"/>
    <xf numFmtId="49" fontId="8" fillId="0" borderId="0" xfId="0" applyNumberFormat="1" applyFont="1" applyFill="1" applyBorder="1" applyAlignment="1">
      <alignment horizontal="left"/>
    </xf>
    <xf numFmtId="43" fontId="0" fillId="0" borderId="0" xfId="1" quotePrefix="1" applyFont="1" applyFill="1" applyBorder="1" applyAlignment="1">
      <alignment horizontal="right" indent="1"/>
    </xf>
    <xf numFmtId="0" fontId="9" fillId="0" borderId="0" xfId="0" applyFont="1" applyBorder="1" applyAlignment="1"/>
    <xf numFmtId="165" fontId="2" fillId="0" borderId="1" xfId="1" applyNumberFormat="1" applyFont="1" applyBorder="1" applyAlignment="1">
      <alignment horizontal="right"/>
    </xf>
    <xf numFmtId="165" fontId="2" fillId="0" borderId="0" xfId="1" applyNumberFormat="1" applyFont="1" applyBorder="1" applyAlignment="1">
      <alignment horizontal="right"/>
    </xf>
    <xf numFmtId="0" fontId="2" fillId="0" borderId="0" xfId="0" applyFont="1" applyFill="1" applyAlignment="1">
      <alignment horizontal="left"/>
    </xf>
    <xf numFmtId="165" fontId="2" fillId="0" borderId="1" xfId="1" applyNumberFormat="1" applyFont="1" applyBorder="1" applyAlignment="1">
      <alignment horizontal="center"/>
    </xf>
    <xf numFmtId="0" fontId="0" fillId="0" borderId="0" xfId="0" applyFont="1" applyBorder="1" applyAlignment="1"/>
    <xf numFmtId="49" fontId="7" fillId="0" borderId="0" xfId="0" applyNumberFormat="1" applyFont="1" applyBorder="1" applyAlignment="1">
      <alignment horizontal="center"/>
    </xf>
    <xf numFmtId="0" fontId="0" fillId="0" borderId="0" xfId="0" applyFont="1" applyAlignment="1"/>
    <xf numFmtId="164" fontId="9" fillId="0" borderId="0" xfId="0" applyNumberFormat="1" applyFont="1" applyBorder="1" applyAlignment="1">
      <alignment horizontal="center"/>
    </xf>
    <xf numFmtId="165" fontId="2" fillId="0" borderId="0" xfId="1" applyNumberFormat="1" applyFont="1" applyBorder="1" applyAlignment="1">
      <alignment horizontal="center"/>
    </xf>
    <xf numFmtId="165" fontId="0" fillId="0" borderId="0" xfId="1" applyNumberFormat="1" applyFont="1" applyBorder="1" applyAlignment="1">
      <alignment horizontal="right"/>
    </xf>
    <xf numFmtId="165" fontId="0" fillId="0" borderId="0" xfId="1" applyNumberFormat="1" applyFont="1" applyFill="1" applyBorder="1" applyAlignment="1">
      <alignment horizontal="right"/>
    </xf>
    <xf numFmtId="165" fontId="0" fillId="0" borderId="0" xfId="1" applyNumberFormat="1" applyFont="1" applyBorder="1" applyAlignment="1">
      <alignment horizontal="center"/>
    </xf>
    <xf numFmtId="0" fontId="0" fillId="0" borderId="0" xfId="0" applyFont="1" applyFill="1" applyAlignment="1">
      <alignment horizontal="left"/>
    </xf>
    <xf numFmtId="165" fontId="2" fillId="0" borderId="2" xfId="1" applyNumberFormat="1" applyFont="1" applyBorder="1" applyAlignment="1">
      <alignment horizontal="right"/>
    </xf>
    <xf numFmtId="165" fontId="0" fillId="0" borderId="0" xfId="0" applyNumberFormat="1" applyFont="1" applyAlignment="1"/>
    <xf numFmtId="165" fontId="0" fillId="0" borderId="0" xfId="1" applyNumberFormat="1" applyFont="1" applyAlignment="1">
      <alignment horizontal="right"/>
    </xf>
    <xf numFmtId="165" fontId="2" fillId="0" borderId="0" xfId="1" applyNumberFormat="1" applyFont="1" applyFill="1" applyBorder="1" applyAlignment="1">
      <alignment horizontal="right"/>
    </xf>
    <xf numFmtId="37" fontId="2" fillId="0" borderId="3" xfId="0" applyNumberFormat="1" applyFont="1" applyBorder="1" applyAlignment="1">
      <alignment horizontal="right"/>
    </xf>
    <xf numFmtId="37" fontId="2" fillId="0" borderId="5" xfId="0" applyNumberFormat="1" applyFont="1" applyBorder="1" applyAlignment="1">
      <alignment horizontal="right"/>
    </xf>
    <xf numFmtId="0" fontId="2" fillId="0" borderId="0" xfId="0" applyFont="1" applyFill="1" applyAlignment="1"/>
    <xf numFmtId="0" fontId="11" fillId="0" borderId="0" xfId="0" applyFont="1" applyAlignment="1">
      <alignment horizontal="center"/>
    </xf>
    <xf numFmtId="0" fontId="2" fillId="0" borderId="0" xfId="0" applyFont="1" applyFill="1"/>
    <xf numFmtId="165" fontId="3" fillId="0" borderId="0" xfId="1" applyNumberFormat="1" applyFont="1" applyBorder="1" applyAlignment="1">
      <alignment horizontal="right"/>
    </xf>
    <xf numFmtId="0" fontId="0" fillId="0" borderId="0" xfId="0" applyFont="1" applyFill="1" applyBorder="1" applyAlignment="1"/>
    <xf numFmtId="37" fontId="0" fillId="0" borderId="3" xfId="0" applyNumberFormat="1" applyFont="1" applyBorder="1" applyAlignment="1">
      <alignment horizontal="right"/>
    </xf>
    <xf numFmtId="165" fontId="3" fillId="0" borderId="0" xfId="1" applyNumberFormat="1" applyFont="1" applyFill="1" applyBorder="1" applyAlignment="1"/>
    <xf numFmtId="164" fontId="8" fillId="0" borderId="0" xfId="0" applyNumberFormat="1" applyFont="1" applyBorder="1" applyAlignment="1">
      <alignment horizontal="center"/>
    </xf>
    <xf numFmtId="164" fontId="0" fillId="0" borderId="0" xfId="0" applyNumberFormat="1" applyFont="1" applyBorder="1" applyAlignment="1">
      <alignment horizontal="right"/>
    </xf>
    <xf numFmtId="37" fontId="0" fillId="0" borderId="0" xfId="0" applyNumberFormat="1" applyFont="1" applyBorder="1" applyAlignment="1">
      <alignment horizontal="right"/>
    </xf>
    <xf numFmtId="43" fontId="2" fillId="0" borderId="0" xfId="1" applyFont="1" applyBorder="1" applyAlignment="1">
      <alignment horizontal="right"/>
    </xf>
    <xf numFmtId="165" fontId="3" fillId="0" borderId="3" xfId="1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8" fillId="0" borderId="0" xfId="0" applyFont="1" applyBorder="1" applyAlignment="1"/>
    <xf numFmtId="165" fontId="0" fillId="0" borderId="0" xfId="1" applyNumberFormat="1" applyFont="1" applyBorder="1" applyAlignment="1"/>
    <xf numFmtId="165" fontId="3" fillId="0" borderId="0" xfId="1" applyNumberFormat="1" applyFont="1" applyBorder="1" applyAlignment="1">
      <alignment horizontal="center"/>
    </xf>
    <xf numFmtId="165" fontId="3" fillId="0" borderId="0" xfId="1" applyNumberFormat="1" applyFont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0" xfId="0" applyNumberFormat="1" applyBorder="1" applyAlignment="1"/>
    <xf numFmtId="37" fontId="0" fillId="0" borderId="0" xfId="0" applyNumberFormat="1" applyFont="1" applyFill="1" applyBorder="1" applyAlignment="1">
      <alignment horizontal="right"/>
    </xf>
    <xf numFmtId="37" fontId="0" fillId="0" borderId="4" xfId="0" applyNumberFormat="1" applyFont="1" applyBorder="1" applyAlignment="1">
      <alignment horizontal="right"/>
    </xf>
    <xf numFmtId="165" fontId="3" fillId="0" borderId="4" xfId="1" applyNumberFormat="1" applyFont="1" applyBorder="1" applyAlignment="1">
      <alignment horizontal="right"/>
    </xf>
    <xf numFmtId="165" fontId="0" fillId="0" borderId="0" xfId="0" applyNumberFormat="1" applyAlignment="1"/>
    <xf numFmtId="43" fontId="2" fillId="0" borderId="2" xfId="1" applyNumberFormat="1" applyFont="1" applyBorder="1" applyAlignment="1">
      <alignment horizontal="right"/>
    </xf>
    <xf numFmtId="49" fontId="0" fillId="0" borderId="0" xfId="0" applyNumberFormat="1" applyFont="1" applyFill="1" applyBorder="1" applyAlignment="1">
      <alignment horizontal="left"/>
    </xf>
    <xf numFmtId="43" fontId="2" fillId="0" borderId="3" xfId="1" applyFont="1" applyBorder="1" applyAlignment="1">
      <alignment horizontal="right"/>
    </xf>
    <xf numFmtId="165" fontId="0" fillId="0" borderId="0" xfId="1" applyNumberFormat="1" applyFont="1" applyFill="1" applyBorder="1" applyAlignment="1"/>
    <xf numFmtId="0" fontId="12" fillId="0" borderId="0" xfId="0" applyFont="1"/>
    <xf numFmtId="165" fontId="12" fillId="0" borderId="0" xfId="0" applyNumberFormat="1" applyFont="1"/>
    <xf numFmtId="43" fontId="12" fillId="0" borderId="0" xfId="0" applyNumberFormat="1" applyFont="1"/>
    <xf numFmtId="0" fontId="12" fillId="0" borderId="0" xfId="0" applyFont="1" applyAlignment="1"/>
    <xf numFmtId="165" fontId="12" fillId="0" borderId="0" xfId="0" applyNumberFormat="1" applyFont="1" applyAlignment="1"/>
    <xf numFmtId="0" fontId="0" fillId="0" borderId="3" xfId="0" applyFont="1" applyBorder="1" applyAlignment="1">
      <alignment horizontal="center"/>
    </xf>
    <xf numFmtId="43" fontId="0" fillId="0" borderId="0" xfId="1" applyFont="1" applyFill="1" applyBorder="1" applyAlignment="1"/>
    <xf numFmtId="0" fontId="8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165" fontId="0" fillId="0" borderId="0" xfId="1" quotePrefix="1" applyNumberFormat="1" applyFont="1" applyFill="1" applyBorder="1" applyAlignment="1">
      <alignment horizontal="right"/>
    </xf>
    <xf numFmtId="43" fontId="0" fillId="0" borderId="0" xfId="1" quotePrefix="1" applyFont="1" applyFill="1" applyBorder="1" applyAlignment="1">
      <alignment horizontal="right"/>
    </xf>
    <xf numFmtId="10" fontId="0" fillId="0" borderId="0" xfId="3" applyNumberFormat="1" applyFont="1" applyBorder="1" applyAlignment="1"/>
    <xf numFmtId="165" fontId="0" fillId="0" borderId="0" xfId="0" applyNumberFormat="1"/>
    <xf numFmtId="165" fontId="0" fillId="0" borderId="3" xfId="1" applyNumberFormat="1" applyFont="1" applyBorder="1" applyAlignment="1">
      <alignment horizontal="right"/>
    </xf>
    <xf numFmtId="165" fontId="0" fillId="0" borderId="4" xfId="1" applyNumberFormat="1" applyFont="1" applyBorder="1" applyAlignment="1">
      <alignment horizontal="right"/>
    </xf>
    <xf numFmtId="165" fontId="2" fillId="0" borderId="3" xfId="1" applyNumberFormat="1" applyFont="1" applyBorder="1" applyAlignment="1">
      <alignment horizontal="right"/>
    </xf>
    <xf numFmtId="43" fontId="0" fillId="0" borderId="0" xfId="0" applyNumberFormat="1" applyBorder="1" applyAlignment="1"/>
    <xf numFmtId="165" fontId="0" fillId="0" borderId="3" xfId="1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37" fontId="2" fillId="0" borderId="1" xfId="0" applyNumberFormat="1" applyFont="1" applyFill="1" applyBorder="1" applyAlignment="1">
      <alignment horizontal="right"/>
    </xf>
    <xf numFmtId="37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/>
    <xf numFmtId="165" fontId="2" fillId="0" borderId="1" xfId="1" applyNumberFormat="1" applyFont="1" applyFill="1" applyBorder="1" applyAlignment="1">
      <alignment horizontal="right"/>
    </xf>
    <xf numFmtId="37" fontId="2" fillId="0" borderId="0" xfId="0" applyNumberFormat="1" applyFont="1" applyFill="1" applyBorder="1" applyAlignment="1"/>
    <xf numFmtId="37" fontId="2" fillId="0" borderId="5" xfId="0" applyNumberFormat="1" applyFont="1" applyFill="1" applyBorder="1" applyAlignment="1">
      <alignment horizontal="right"/>
    </xf>
    <xf numFmtId="164" fontId="0" fillId="0" borderId="3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37" fontId="3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49" fontId="0" fillId="0" borderId="0" xfId="0" applyNumberFormat="1" applyFill="1" applyAlignment="1">
      <alignment horizontal="center"/>
    </xf>
    <xf numFmtId="49" fontId="3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0" fontId="0" fillId="0" borderId="0" xfId="0" applyNumberFormat="1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</cellXfs>
  <cellStyles count="4">
    <cellStyle name="Comma" xfId="1" builtinId="3"/>
    <cellStyle name="Comma 2" xfId="2" xr:uid="{00000000-0005-0000-0000-000001000000}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2"/>
  <sheetViews>
    <sheetView view="pageBreakPreview" topLeftCell="A10" zoomScaleNormal="84" zoomScaleSheetLayoutView="100" workbookViewId="0">
      <selection activeCell="O10" sqref="O10"/>
    </sheetView>
  </sheetViews>
  <sheetFormatPr defaultColWidth="9.1796875" defaultRowHeight="20.25" customHeight="1" x14ac:dyDescent="0.3"/>
  <cols>
    <col min="1" max="1" width="2" style="20" customWidth="1"/>
    <col min="2" max="2" width="35.1796875" style="20" customWidth="1"/>
    <col min="3" max="3" width="7.453125" style="16" customWidth="1"/>
    <col min="4" max="4" width="0.54296875" style="16" customWidth="1"/>
    <col min="5" max="5" width="14.54296875" style="7" customWidth="1"/>
    <col min="6" max="6" width="0.54296875" style="7" customWidth="1"/>
    <col min="7" max="7" width="14.54296875" style="7" customWidth="1"/>
    <col min="8" max="8" width="0.54296875" style="7" customWidth="1"/>
    <col min="9" max="9" width="14.54296875" style="7" customWidth="1"/>
    <col min="10" max="10" width="0.54296875" style="7" customWidth="1"/>
    <col min="11" max="11" width="14.54296875" style="7" customWidth="1"/>
    <col min="12" max="12" width="9.1796875" style="7"/>
    <col min="13" max="13" width="16.81640625" style="7" customWidth="1"/>
    <col min="14" max="14" width="9.1796875" style="7"/>
    <col min="15" max="15" width="13.1796875" style="101" customWidth="1"/>
    <col min="16" max="17" width="9.1796875" style="7"/>
    <col min="18" max="18" width="13.1796875" style="101" bestFit="1" customWidth="1"/>
    <col min="19" max="16384" width="9.1796875" style="7"/>
  </cols>
  <sheetData>
    <row r="1" spans="1:19" ht="20.25" customHeight="1" x14ac:dyDescent="0.35">
      <c r="A1" s="17" t="s">
        <v>78</v>
      </c>
      <c r="B1" s="17"/>
    </row>
    <row r="2" spans="1:19" ht="20.25" customHeight="1" x14ac:dyDescent="0.3">
      <c r="A2" s="12" t="s">
        <v>56</v>
      </c>
      <c r="B2" s="12"/>
    </row>
    <row r="3" spans="1:19" ht="20.25" customHeight="1" x14ac:dyDescent="0.3">
      <c r="A3" s="12"/>
      <c r="B3" s="12"/>
    </row>
    <row r="4" spans="1:19" ht="20.25" customHeight="1" x14ac:dyDescent="0.3">
      <c r="A4" s="12"/>
      <c r="B4" s="12"/>
      <c r="E4" s="140" t="s">
        <v>68</v>
      </c>
      <c r="F4" s="140"/>
      <c r="G4" s="140"/>
      <c r="H4" s="16"/>
      <c r="I4" s="142" t="s">
        <v>66</v>
      </c>
      <c r="J4" s="142"/>
      <c r="K4" s="142"/>
    </row>
    <row r="5" spans="1:19" ht="20.25" customHeight="1" x14ac:dyDescent="0.3">
      <c r="A5" s="12"/>
      <c r="B5" s="12"/>
      <c r="E5" s="140" t="s">
        <v>67</v>
      </c>
      <c r="F5" s="140"/>
      <c r="G5" s="140"/>
      <c r="H5" s="16"/>
      <c r="I5" s="142" t="s">
        <v>67</v>
      </c>
      <c r="J5" s="142"/>
      <c r="K5" s="142"/>
    </row>
    <row r="6" spans="1:19" ht="20.25" customHeight="1" x14ac:dyDescent="0.3">
      <c r="A6" s="12"/>
      <c r="B6" s="12"/>
      <c r="E6" s="145" t="s">
        <v>57</v>
      </c>
      <c r="F6" s="145"/>
      <c r="G6" s="145"/>
      <c r="H6" s="16"/>
      <c r="I6" s="144" t="s">
        <v>57</v>
      </c>
      <c r="J6" s="144"/>
      <c r="K6" s="144"/>
    </row>
    <row r="7" spans="1:19" ht="20.25" customHeight="1" x14ac:dyDescent="0.3">
      <c r="A7" s="12" t="s">
        <v>8</v>
      </c>
      <c r="B7" s="12"/>
      <c r="C7" s="16" t="s">
        <v>6</v>
      </c>
      <c r="E7" s="5">
        <v>2019</v>
      </c>
      <c r="F7" s="5"/>
      <c r="G7" s="5">
        <v>2018</v>
      </c>
      <c r="H7" s="5"/>
      <c r="I7" s="5">
        <v>2019</v>
      </c>
      <c r="J7" s="5"/>
      <c r="K7" s="5">
        <v>2018</v>
      </c>
      <c r="O7" s="146" t="s">
        <v>141</v>
      </c>
      <c r="P7" s="146"/>
      <c r="R7" s="146" t="s">
        <v>142</v>
      </c>
      <c r="S7" s="146"/>
    </row>
    <row r="8" spans="1:19" ht="20.25" customHeight="1" x14ac:dyDescent="0.3">
      <c r="A8" s="18"/>
      <c r="B8" s="18"/>
      <c r="D8" s="100"/>
      <c r="E8" s="143" t="s">
        <v>10</v>
      </c>
      <c r="F8" s="143"/>
      <c r="G8" s="143"/>
      <c r="H8" s="143"/>
      <c r="I8" s="143"/>
      <c r="J8" s="143"/>
      <c r="K8" s="143"/>
    </row>
    <row r="9" spans="1:19" ht="20.25" customHeight="1" x14ac:dyDescent="0.3">
      <c r="A9" s="19" t="s">
        <v>9</v>
      </c>
      <c r="B9" s="19"/>
      <c r="E9" s="16"/>
      <c r="F9" s="16"/>
      <c r="G9" s="16"/>
      <c r="H9" s="16"/>
      <c r="I9" s="141"/>
      <c r="J9" s="141"/>
      <c r="K9" s="141"/>
    </row>
    <row r="10" spans="1:19" ht="20.25" customHeight="1" x14ac:dyDescent="0.3">
      <c r="A10" s="18" t="s">
        <v>7</v>
      </c>
      <c r="B10" s="18"/>
      <c r="C10" s="16">
        <v>5</v>
      </c>
      <c r="E10" s="31">
        <v>403659321</v>
      </c>
      <c r="F10" s="31"/>
      <c r="G10" s="31">
        <v>309827018</v>
      </c>
      <c r="H10" s="31"/>
      <c r="I10" s="31">
        <v>385597219</v>
      </c>
      <c r="J10" s="10"/>
      <c r="K10" s="31">
        <v>242151838</v>
      </c>
      <c r="O10" s="101">
        <f>E10-G10</f>
        <v>93832303</v>
      </c>
      <c r="P10" s="125">
        <f>O10/G10</f>
        <v>0.30285384278526672</v>
      </c>
      <c r="R10" s="101">
        <f>I10-K10</f>
        <v>143445381</v>
      </c>
      <c r="S10" s="125">
        <f>R10/K10</f>
        <v>0.59237783278770739</v>
      </c>
    </row>
    <row r="11" spans="1:19" ht="20.25" customHeight="1" x14ac:dyDescent="0.3">
      <c r="A11" s="20" t="s">
        <v>65</v>
      </c>
      <c r="B11" s="18"/>
      <c r="C11" s="16">
        <v>6</v>
      </c>
      <c r="E11" s="124">
        <v>0</v>
      </c>
      <c r="F11" s="31"/>
      <c r="G11" s="31">
        <v>250000000</v>
      </c>
      <c r="H11" s="57"/>
      <c r="I11" s="57">
        <v>0</v>
      </c>
      <c r="J11" s="10"/>
      <c r="K11" s="31">
        <v>250000000</v>
      </c>
      <c r="O11" s="101">
        <f t="shared" ref="O11:O16" si="0">E11-G11</f>
        <v>-250000000</v>
      </c>
      <c r="P11" s="125">
        <f t="shared" ref="P11:P16" si="1">O11/G11</f>
        <v>-1</v>
      </c>
      <c r="R11" s="101">
        <f t="shared" ref="R11:R16" si="2">I11-K11</f>
        <v>-250000000</v>
      </c>
      <c r="S11" s="125">
        <f t="shared" ref="S11:S16" si="3">R11/K11</f>
        <v>-1</v>
      </c>
    </row>
    <row r="12" spans="1:19" ht="20.25" customHeight="1" x14ac:dyDescent="0.3">
      <c r="A12" s="18" t="s">
        <v>25</v>
      </c>
      <c r="B12" s="18"/>
      <c r="C12" s="16">
        <v>7</v>
      </c>
      <c r="E12" s="31">
        <v>199961455</v>
      </c>
      <c r="F12" s="31"/>
      <c r="G12" s="31">
        <v>81606030</v>
      </c>
      <c r="H12" s="31"/>
      <c r="I12" s="31">
        <v>199961455</v>
      </c>
      <c r="J12" s="10"/>
      <c r="K12" s="31">
        <v>81606030</v>
      </c>
      <c r="M12" s="9"/>
      <c r="O12" s="101">
        <f t="shared" si="0"/>
        <v>118355425</v>
      </c>
      <c r="P12" s="125">
        <f t="shared" si="1"/>
        <v>1.4503269550056535</v>
      </c>
      <c r="R12" s="101">
        <f t="shared" si="2"/>
        <v>118355425</v>
      </c>
      <c r="S12" s="125">
        <f t="shared" si="3"/>
        <v>1.4503269550056535</v>
      </c>
    </row>
    <row r="13" spans="1:19" ht="20.25" customHeight="1" x14ac:dyDescent="0.3">
      <c r="A13" s="47" t="s">
        <v>79</v>
      </c>
      <c r="B13" s="29"/>
      <c r="C13" s="48" t="s">
        <v>151</v>
      </c>
      <c r="D13" s="48"/>
      <c r="E13" s="75">
        <v>49943585</v>
      </c>
      <c r="F13" s="88"/>
      <c r="G13" s="88">
        <v>43866880</v>
      </c>
      <c r="H13" s="88"/>
      <c r="I13" s="88">
        <v>47857848</v>
      </c>
      <c r="J13" s="50"/>
      <c r="K13" s="88">
        <v>45172075</v>
      </c>
      <c r="M13" s="9"/>
      <c r="O13" s="101">
        <f t="shared" si="0"/>
        <v>6076705</v>
      </c>
      <c r="P13" s="125">
        <f t="shared" si="1"/>
        <v>0.1385260360435937</v>
      </c>
      <c r="R13" s="101">
        <f t="shared" si="2"/>
        <v>2685773</v>
      </c>
      <c r="S13" s="125">
        <f t="shared" si="3"/>
        <v>5.9456489435121142E-2</v>
      </c>
    </row>
    <row r="14" spans="1:19" ht="20.25" customHeight="1" x14ac:dyDescent="0.3">
      <c r="A14" s="44" t="s">
        <v>36</v>
      </c>
      <c r="B14" s="29"/>
      <c r="C14" s="16">
        <v>9</v>
      </c>
      <c r="E14" s="88">
        <v>127745328</v>
      </c>
      <c r="F14" s="88"/>
      <c r="G14" s="88">
        <v>228982826</v>
      </c>
      <c r="H14" s="88"/>
      <c r="I14" s="75">
        <v>127745328</v>
      </c>
      <c r="J14" s="10"/>
      <c r="K14" s="88">
        <v>228982826</v>
      </c>
      <c r="M14" s="9"/>
      <c r="O14" s="101">
        <f t="shared" si="0"/>
        <v>-101237498</v>
      </c>
      <c r="P14" s="125">
        <f t="shared" si="1"/>
        <v>-0.44211830104673439</v>
      </c>
      <c r="R14" s="101">
        <f t="shared" si="2"/>
        <v>-101237498</v>
      </c>
      <c r="S14" s="125">
        <f t="shared" si="3"/>
        <v>-0.44211830104673439</v>
      </c>
    </row>
    <row r="15" spans="1:19" ht="20.25" customHeight="1" x14ac:dyDescent="0.3">
      <c r="A15" s="18" t="s">
        <v>4</v>
      </c>
      <c r="B15" s="18"/>
      <c r="C15" s="16">
        <v>10</v>
      </c>
      <c r="E15" s="31">
        <v>182555768</v>
      </c>
      <c r="F15" s="31"/>
      <c r="G15" s="31">
        <v>189910988</v>
      </c>
      <c r="H15" s="31"/>
      <c r="I15" s="31">
        <v>182555768</v>
      </c>
      <c r="J15" s="10"/>
      <c r="K15" s="31">
        <v>189910988</v>
      </c>
      <c r="O15" s="101">
        <f t="shared" si="0"/>
        <v>-7355220</v>
      </c>
      <c r="P15" s="125">
        <f t="shared" si="1"/>
        <v>-3.8729828523666042E-2</v>
      </c>
      <c r="R15" s="101">
        <f t="shared" si="2"/>
        <v>-7355220</v>
      </c>
      <c r="S15" s="125">
        <f t="shared" si="3"/>
        <v>-3.8729828523666042E-2</v>
      </c>
    </row>
    <row r="16" spans="1:19" ht="20.25" customHeight="1" x14ac:dyDescent="0.3">
      <c r="A16" s="11" t="s">
        <v>11</v>
      </c>
      <c r="B16" s="11"/>
      <c r="E16" s="14">
        <f>SUM(E10:E15)</f>
        <v>963865457</v>
      </c>
      <c r="F16" s="24"/>
      <c r="G16" s="14">
        <f>SUM(G10:G15)</f>
        <v>1104193742</v>
      </c>
      <c r="H16" s="24"/>
      <c r="I16" s="14">
        <f>SUM(I10:I15)</f>
        <v>943717618</v>
      </c>
      <c r="J16" s="10"/>
      <c r="K16" s="14">
        <f>SUM(K10:K15)</f>
        <v>1037823757</v>
      </c>
      <c r="O16" s="101">
        <f t="shared" si="0"/>
        <v>-140328285</v>
      </c>
      <c r="P16" s="125">
        <f t="shared" si="1"/>
        <v>-0.12708665124820098</v>
      </c>
      <c r="R16" s="101">
        <f t="shared" si="2"/>
        <v>-94106139</v>
      </c>
      <c r="S16" s="125">
        <f t="shared" si="3"/>
        <v>-9.0676416265541321E-2</v>
      </c>
    </row>
    <row r="17" spans="1:19" ht="20.25" customHeight="1" x14ac:dyDescent="0.3">
      <c r="A17" s="18"/>
      <c r="B17" s="18"/>
      <c r="E17" s="10"/>
      <c r="F17" s="10"/>
      <c r="G17" s="10"/>
      <c r="H17" s="10"/>
      <c r="I17" s="10"/>
      <c r="J17" s="10"/>
      <c r="K17" s="10"/>
    </row>
    <row r="18" spans="1:19" ht="20.25" customHeight="1" x14ac:dyDescent="0.3">
      <c r="A18" s="19" t="s">
        <v>12</v>
      </c>
      <c r="B18" s="19"/>
      <c r="E18" s="10"/>
      <c r="F18" s="10"/>
      <c r="G18" s="10"/>
      <c r="H18" s="10"/>
      <c r="I18" s="10"/>
      <c r="J18" s="10"/>
      <c r="K18" s="10"/>
    </row>
    <row r="19" spans="1:19" ht="20.25" customHeight="1" x14ac:dyDescent="0.3">
      <c r="A19" s="20" t="s">
        <v>77</v>
      </c>
      <c r="B19" s="19"/>
      <c r="C19" s="16">
        <v>11</v>
      </c>
      <c r="E19" s="57">
        <v>0</v>
      </c>
      <c r="F19" s="57"/>
      <c r="G19" s="57">
        <v>0</v>
      </c>
      <c r="H19" s="10"/>
      <c r="I19" s="31">
        <v>214000000</v>
      </c>
      <c r="J19" s="10"/>
      <c r="K19" s="31">
        <v>214000000</v>
      </c>
      <c r="O19" s="101">
        <f t="shared" ref="O19:O28" si="4">E19-G19</f>
        <v>0</v>
      </c>
      <c r="P19" s="125" t="e">
        <f t="shared" ref="P19:P28" si="5">O19/G19</f>
        <v>#DIV/0!</v>
      </c>
      <c r="R19" s="101">
        <f t="shared" ref="R19:R28" si="6">I19-K19</f>
        <v>0</v>
      </c>
      <c r="S19" s="125">
        <f t="shared" ref="S19:S28" si="7">R19/K19</f>
        <v>0</v>
      </c>
    </row>
    <row r="20" spans="1:19" ht="20.25" customHeight="1" x14ac:dyDescent="0.3">
      <c r="A20" s="20" t="s">
        <v>137</v>
      </c>
      <c r="B20" s="19"/>
      <c r="C20" s="16">
        <v>4</v>
      </c>
      <c r="E20" s="57">
        <v>0</v>
      </c>
      <c r="F20" s="57"/>
      <c r="G20" s="57">
        <v>0</v>
      </c>
      <c r="H20" s="10"/>
      <c r="I20" s="31">
        <v>59953400</v>
      </c>
      <c r="J20" s="10"/>
      <c r="K20" s="57">
        <v>0</v>
      </c>
      <c r="O20" s="101">
        <f t="shared" si="4"/>
        <v>0</v>
      </c>
      <c r="P20" s="125" t="e">
        <f t="shared" si="5"/>
        <v>#DIV/0!</v>
      </c>
      <c r="R20" s="101">
        <f t="shared" si="6"/>
        <v>59953400</v>
      </c>
      <c r="S20" s="125">
        <v>1</v>
      </c>
    </row>
    <row r="21" spans="1:19" ht="20.25" customHeight="1" x14ac:dyDescent="0.3">
      <c r="A21" s="18" t="s">
        <v>34</v>
      </c>
      <c r="B21" s="18"/>
      <c r="C21" s="16">
        <v>12</v>
      </c>
      <c r="E21" s="31">
        <v>532944342</v>
      </c>
      <c r="F21" s="31"/>
      <c r="G21" s="31">
        <v>477700901</v>
      </c>
      <c r="H21" s="10"/>
      <c r="I21" s="31">
        <v>350924973</v>
      </c>
      <c r="J21" s="10"/>
      <c r="K21" s="31">
        <v>386520393</v>
      </c>
      <c r="O21" s="101">
        <f t="shared" si="4"/>
        <v>55243441</v>
      </c>
      <c r="P21" s="125">
        <f t="shared" si="5"/>
        <v>0.11564441449525338</v>
      </c>
      <c r="R21" s="101">
        <f t="shared" si="6"/>
        <v>-35595420</v>
      </c>
      <c r="S21" s="125">
        <f t="shared" si="7"/>
        <v>-9.2091958521836645E-2</v>
      </c>
    </row>
    <row r="22" spans="1:19" ht="20.25" customHeight="1" x14ac:dyDescent="0.3">
      <c r="A22" s="56" t="s">
        <v>84</v>
      </c>
      <c r="B22" s="18"/>
      <c r="C22" s="16">
        <v>13</v>
      </c>
      <c r="E22" s="31">
        <v>40177521</v>
      </c>
      <c r="F22" s="31"/>
      <c r="G22" s="31">
        <v>46419454</v>
      </c>
      <c r="H22" s="10"/>
      <c r="I22" s="57">
        <v>0</v>
      </c>
      <c r="J22" s="10"/>
      <c r="K22" s="57">
        <v>0</v>
      </c>
      <c r="O22" s="101">
        <f t="shared" si="4"/>
        <v>-6241933</v>
      </c>
      <c r="P22" s="125">
        <f t="shared" si="5"/>
        <v>-0.13446804005923896</v>
      </c>
      <c r="R22" s="101">
        <f t="shared" si="6"/>
        <v>0</v>
      </c>
      <c r="S22" s="125" t="e">
        <f t="shared" si="7"/>
        <v>#DIV/0!</v>
      </c>
    </row>
    <row r="23" spans="1:19" ht="20.25" customHeight="1" x14ac:dyDescent="0.3">
      <c r="A23" s="56" t="s">
        <v>83</v>
      </c>
      <c r="B23" s="18"/>
      <c r="C23" s="16">
        <v>14</v>
      </c>
      <c r="E23" s="60">
        <v>4905499</v>
      </c>
      <c r="F23" s="31"/>
      <c r="G23" s="60">
        <v>6093712</v>
      </c>
      <c r="H23" s="106"/>
      <c r="I23" s="60">
        <v>4905499</v>
      </c>
      <c r="J23" s="106"/>
      <c r="K23" s="60">
        <v>6093712</v>
      </c>
      <c r="O23" s="101">
        <f t="shared" si="4"/>
        <v>-1188213</v>
      </c>
      <c r="P23" s="125">
        <f t="shared" si="5"/>
        <v>-0.1949900159377404</v>
      </c>
      <c r="R23" s="101">
        <f t="shared" si="6"/>
        <v>-1188213</v>
      </c>
      <c r="S23" s="125">
        <f t="shared" si="7"/>
        <v>-0.1949900159377404</v>
      </c>
    </row>
    <row r="24" spans="1:19" ht="20.25" customHeight="1" x14ac:dyDescent="0.3">
      <c r="A24" s="29" t="s">
        <v>63</v>
      </c>
      <c r="B24" s="29"/>
      <c r="C24" s="48">
        <v>24</v>
      </c>
      <c r="D24" s="48"/>
      <c r="E24" s="31">
        <v>19533567</v>
      </c>
      <c r="F24" s="31"/>
      <c r="G24" s="31">
        <v>12244168</v>
      </c>
      <c r="H24" s="50"/>
      <c r="I24" s="31">
        <v>19533567</v>
      </c>
      <c r="J24" s="50"/>
      <c r="K24" s="31">
        <v>12244168</v>
      </c>
      <c r="O24" s="101">
        <f t="shared" si="4"/>
        <v>7289399</v>
      </c>
      <c r="P24" s="125">
        <f t="shared" si="5"/>
        <v>0.59533640832108803</v>
      </c>
      <c r="R24" s="101">
        <f t="shared" si="6"/>
        <v>7289399</v>
      </c>
      <c r="S24" s="125">
        <f t="shared" si="7"/>
        <v>0.59533640832108803</v>
      </c>
    </row>
    <row r="25" spans="1:19" ht="20.25" customHeight="1" x14ac:dyDescent="0.3">
      <c r="A25" s="18" t="s">
        <v>26</v>
      </c>
      <c r="B25" s="18"/>
      <c r="E25" s="31">
        <v>174400</v>
      </c>
      <c r="F25" s="31"/>
      <c r="G25" s="31">
        <v>174400</v>
      </c>
      <c r="H25" s="50"/>
      <c r="I25" s="31">
        <v>174400</v>
      </c>
      <c r="J25" s="50"/>
      <c r="K25" s="31">
        <v>174400</v>
      </c>
      <c r="O25" s="101">
        <f t="shared" si="4"/>
        <v>0</v>
      </c>
      <c r="P25" s="125">
        <f t="shared" si="5"/>
        <v>0</v>
      </c>
      <c r="R25" s="101">
        <f t="shared" si="6"/>
        <v>0</v>
      </c>
      <c r="S25" s="125">
        <f t="shared" si="7"/>
        <v>0</v>
      </c>
    </row>
    <row r="26" spans="1:19" ht="20.25" customHeight="1" x14ac:dyDescent="0.3">
      <c r="A26" s="11" t="s">
        <v>13</v>
      </c>
      <c r="B26" s="11"/>
      <c r="E26" s="14">
        <f>SUM(E19:E25)</f>
        <v>597735329</v>
      </c>
      <c r="F26" s="24"/>
      <c r="G26" s="14">
        <f>SUM(G19:G25)</f>
        <v>542632635</v>
      </c>
      <c r="H26" s="24"/>
      <c r="I26" s="14">
        <f>SUM(I19:I25)</f>
        <v>649491839</v>
      </c>
      <c r="J26" s="10"/>
      <c r="K26" s="14">
        <f>SUM(K19:K25)</f>
        <v>619032673</v>
      </c>
      <c r="O26" s="101">
        <f t="shared" si="4"/>
        <v>55102694</v>
      </c>
      <c r="P26" s="125">
        <f t="shared" si="5"/>
        <v>0.10154695911350779</v>
      </c>
      <c r="R26" s="101">
        <f t="shared" si="6"/>
        <v>30459166</v>
      </c>
      <c r="S26" s="125">
        <f t="shared" si="7"/>
        <v>4.9204456127310101E-2</v>
      </c>
    </row>
    <row r="27" spans="1:19" ht="20.25" customHeight="1" x14ac:dyDescent="0.3">
      <c r="A27" s="11"/>
      <c r="B27" s="11"/>
      <c r="E27" s="10"/>
      <c r="F27" s="10"/>
      <c r="G27" s="10"/>
      <c r="H27" s="10"/>
      <c r="I27" s="10"/>
      <c r="J27" s="10"/>
      <c r="K27" s="10"/>
      <c r="P27" s="125"/>
      <c r="S27" s="125"/>
    </row>
    <row r="28" spans="1:19" ht="20.25" customHeight="1" thickBot="1" x14ac:dyDescent="0.35">
      <c r="A28" s="11" t="s">
        <v>14</v>
      </c>
      <c r="B28" s="11"/>
      <c r="E28" s="15">
        <f>+E16+E26</f>
        <v>1561600786</v>
      </c>
      <c r="F28" s="24"/>
      <c r="G28" s="15">
        <f>+G16+G26</f>
        <v>1646826377</v>
      </c>
      <c r="H28" s="24"/>
      <c r="I28" s="15">
        <f>+I16+I26</f>
        <v>1593209457</v>
      </c>
      <c r="J28" s="10"/>
      <c r="K28" s="15">
        <f>+K16+K26</f>
        <v>1656856430</v>
      </c>
      <c r="O28" s="101">
        <f t="shared" si="4"/>
        <v>-85225591</v>
      </c>
      <c r="P28" s="125">
        <f t="shared" si="5"/>
        <v>-5.1751412407696699E-2</v>
      </c>
      <c r="R28" s="101">
        <f t="shared" si="6"/>
        <v>-63646973</v>
      </c>
      <c r="S28" s="125">
        <f t="shared" si="7"/>
        <v>-3.8414295799908266E-2</v>
      </c>
    </row>
    <row r="29" spans="1:19" ht="20.25" customHeight="1" thickTop="1" x14ac:dyDescent="0.3">
      <c r="A29" s="11"/>
      <c r="B29" s="11"/>
      <c r="E29" s="10"/>
      <c r="F29" s="10"/>
      <c r="G29" s="10"/>
      <c r="H29" s="10"/>
      <c r="I29" s="10"/>
      <c r="J29" s="10"/>
      <c r="K29" s="10"/>
    </row>
    <row r="30" spans="1:19" ht="20.25" customHeight="1" x14ac:dyDescent="0.35">
      <c r="A30" s="17" t="s">
        <v>78</v>
      </c>
      <c r="B30" s="17"/>
    </row>
    <row r="31" spans="1:19" ht="20.25" customHeight="1" x14ac:dyDescent="0.3">
      <c r="A31" s="12" t="s">
        <v>56</v>
      </c>
      <c r="B31" s="12"/>
    </row>
    <row r="32" spans="1:19" ht="20.25" customHeight="1" x14ac:dyDescent="0.3">
      <c r="A32" s="12"/>
      <c r="B32" s="12"/>
    </row>
    <row r="33" spans="1:19" ht="20.25" customHeight="1" x14ac:dyDescent="0.3">
      <c r="A33" s="12"/>
      <c r="B33" s="12"/>
      <c r="E33" s="140" t="s">
        <v>68</v>
      </c>
      <c r="F33" s="140"/>
      <c r="G33" s="140"/>
      <c r="H33" s="16"/>
      <c r="I33" s="142" t="s">
        <v>66</v>
      </c>
      <c r="J33" s="142"/>
      <c r="K33" s="142"/>
    </row>
    <row r="34" spans="1:19" ht="20.25" customHeight="1" x14ac:dyDescent="0.3">
      <c r="A34" s="12"/>
      <c r="B34" s="12"/>
      <c r="E34" s="140" t="s">
        <v>67</v>
      </c>
      <c r="F34" s="140"/>
      <c r="G34" s="140"/>
      <c r="H34" s="16"/>
      <c r="I34" s="142" t="s">
        <v>67</v>
      </c>
      <c r="J34" s="142"/>
      <c r="K34" s="142"/>
      <c r="M34" s="12"/>
    </row>
    <row r="35" spans="1:19" ht="20.25" customHeight="1" x14ac:dyDescent="0.3">
      <c r="A35" s="12"/>
      <c r="B35" s="12"/>
      <c r="E35" s="145" t="s">
        <v>57</v>
      </c>
      <c r="F35" s="145"/>
      <c r="G35" s="145"/>
      <c r="H35" s="16"/>
      <c r="I35" s="144" t="s">
        <v>57</v>
      </c>
      <c r="J35" s="144"/>
      <c r="K35" s="144"/>
      <c r="M35" s="12"/>
    </row>
    <row r="36" spans="1:19" ht="20.25" customHeight="1" x14ac:dyDescent="0.3">
      <c r="A36" s="12" t="s">
        <v>40</v>
      </c>
      <c r="B36" s="12"/>
      <c r="C36" s="16" t="s">
        <v>6</v>
      </c>
      <c r="E36" s="5">
        <v>2019</v>
      </c>
      <c r="F36" s="5"/>
      <c r="G36" s="5">
        <v>2018</v>
      </c>
      <c r="H36" s="5"/>
      <c r="I36" s="5">
        <v>2019</v>
      </c>
      <c r="J36" s="5"/>
      <c r="K36" s="5">
        <v>2018</v>
      </c>
    </row>
    <row r="37" spans="1:19" ht="20.25" customHeight="1" x14ac:dyDescent="0.3">
      <c r="A37" s="18"/>
      <c r="B37" s="18"/>
      <c r="D37" s="100"/>
      <c r="E37" s="143" t="s">
        <v>10</v>
      </c>
      <c r="F37" s="143"/>
      <c r="G37" s="143"/>
      <c r="H37" s="143"/>
      <c r="I37" s="143"/>
      <c r="J37" s="143"/>
      <c r="K37" s="143"/>
    </row>
    <row r="38" spans="1:19" ht="20.25" customHeight="1" x14ac:dyDescent="0.3">
      <c r="A38" s="43" t="s">
        <v>15</v>
      </c>
      <c r="B38" s="43"/>
      <c r="C38" s="48"/>
      <c r="D38" s="48"/>
      <c r="E38" s="31"/>
      <c r="F38" s="31"/>
      <c r="G38" s="31"/>
      <c r="H38" s="31"/>
      <c r="I38" s="31"/>
      <c r="J38" s="31"/>
      <c r="K38" s="31"/>
      <c r="M38" s="12"/>
    </row>
    <row r="39" spans="1:19" ht="20.25" customHeight="1" x14ac:dyDescent="0.3">
      <c r="A39" s="29" t="s">
        <v>20</v>
      </c>
      <c r="B39" s="29"/>
      <c r="C39" s="48">
        <v>15</v>
      </c>
      <c r="D39" s="48"/>
      <c r="E39" s="31">
        <v>136212462</v>
      </c>
      <c r="F39" s="31"/>
      <c r="G39" s="31">
        <v>93785465</v>
      </c>
      <c r="H39" s="31"/>
      <c r="I39" s="31">
        <v>136212462</v>
      </c>
      <c r="J39" s="31"/>
      <c r="K39" s="31">
        <v>93785465</v>
      </c>
      <c r="O39" s="101">
        <f t="shared" ref="O39" si="8">E39-G39</f>
        <v>42426997</v>
      </c>
      <c r="P39" s="125">
        <f t="shared" ref="P39" si="9">O39/G39</f>
        <v>0.45238350100412683</v>
      </c>
      <c r="R39" s="101">
        <f t="shared" ref="R39" si="10">I39-K39</f>
        <v>42426997</v>
      </c>
      <c r="S39" s="125">
        <f t="shared" ref="S39" si="11">R39/K39</f>
        <v>0.45238350100412683</v>
      </c>
    </row>
    <row r="40" spans="1:19" ht="20.25" customHeight="1" x14ac:dyDescent="0.3">
      <c r="A40" s="47" t="s">
        <v>80</v>
      </c>
      <c r="B40" s="29"/>
      <c r="C40" s="48">
        <v>16</v>
      </c>
      <c r="D40" s="48"/>
      <c r="E40" s="31">
        <v>46683545</v>
      </c>
      <c r="F40" s="31"/>
      <c r="G40" s="31">
        <v>15882273</v>
      </c>
      <c r="H40" s="31"/>
      <c r="I40" s="31">
        <v>37900035</v>
      </c>
      <c r="J40" s="31"/>
      <c r="K40" s="31">
        <v>15632637</v>
      </c>
      <c r="M40" s="33"/>
      <c r="O40" s="101">
        <f t="shared" ref="O40:O45" si="12">E40-G40</f>
        <v>30801272</v>
      </c>
      <c r="P40" s="125">
        <f t="shared" ref="P40:P45" si="13">O40/G40</f>
        <v>1.9393491095386661</v>
      </c>
      <c r="R40" s="101">
        <f t="shared" ref="R40:R45" si="14">I40-K40</f>
        <v>22267398</v>
      </c>
      <c r="S40" s="125">
        <f t="shared" ref="S40:S45" si="15">R40/K40</f>
        <v>1.4244172624234799</v>
      </c>
    </row>
    <row r="41" spans="1:19" ht="20.25" customHeight="1" x14ac:dyDescent="0.3">
      <c r="A41" s="111" t="s">
        <v>106</v>
      </c>
      <c r="B41" s="29"/>
      <c r="C41" s="89"/>
      <c r="D41" s="89"/>
      <c r="J41" s="31"/>
      <c r="M41" s="105"/>
    </row>
    <row r="42" spans="1:19" ht="20.25" customHeight="1" x14ac:dyDescent="0.3">
      <c r="A42" s="18"/>
      <c r="B42" s="56" t="s">
        <v>107</v>
      </c>
      <c r="C42" s="16">
        <v>9</v>
      </c>
      <c r="E42" s="31">
        <v>9169346</v>
      </c>
      <c r="F42" s="31"/>
      <c r="G42" s="31">
        <v>9003523</v>
      </c>
      <c r="H42" s="31"/>
      <c r="I42" s="31">
        <v>9169346</v>
      </c>
      <c r="J42" s="8"/>
      <c r="K42" s="31">
        <v>9003523</v>
      </c>
      <c r="M42" s="105"/>
      <c r="O42" s="101">
        <f>E42-G42</f>
        <v>165823</v>
      </c>
      <c r="P42" s="125">
        <f>O42/G42</f>
        <v>1.8417568322977571E-2</v>
      </c>
      <c r="R42" s="101">
        <f>I42-K42</f>
        <v>165823</v>
      </c>
      <c r="S42" s="125">
        <f>R42/K42</f>
        <v>1.8417568322977571E-2</v>
      </c>
    </row>
    <row r="43" spans="1:19" ht="20.25" customHeight="1" x14ac:dyDescent="0.3">
      <c r="A43" s="18" t="s">
        <v>138</v>
      </c>
      <c r="B43" s="56"/>
      <c r="E43" s="31">
        <v>600178</v>
      </c>
      <c r="F43" s="31"/>
      <c r="G43" s="57">
        <v>0</v>
      </c>
      <c r="H43" s="31"/>
      <c r="I43" s="31">
        <v>600178</v>
      </c>
      <c r="J43" s="8"/>
      <c r="K43" s="57">
        <v>0</v>
      </c>
      <c r="O43" s="101">
        <f t="shared" si="12"/>
        <v>600178</v>
      </c>
      <c r="P43" s="125">
        <v>1</v>
      </c>
      <c r="R43" s="101">
        <f t="shared" si="14"/>
        <v>600178</v>
      </c>
      <c r="S43" s="125">
        <v>1</v>
      </c>
    </row>
    <row r="44" spans="1:19" ht="20.25" customHeight="1" x14ac:dyDescent="0.3">
      <c r="A44" s="47" t="s">
        <v>125</v>
      </c>
      <c r="B44" s="29"/>
      <c r="C44" s="48"/>
      <c r="D44" s="48"/>
      <c r="E44" s="60">
        <v>1029531</v>
      </c>
      <c r="F44" s="31"/>
      <c r="G44" s="31">
        <v>3768078</v>
      </c>
      <c r="H44" s="31"/>
      <c r="I44" s="60">
        <v>1029531</v>
      </c>
      <c r="J44" s="31"/>
      <c r="K44" s="31">
        <v>3768078</v>
      </c>
      <c r="M44" s="33"/>
      <c r="O44" s="101">
        <f t="shared" si="12"/>
        <v>-2738547</v>
      </c>
      <c r="P44" s="125">
        <f t="shared" si="13"/>
        <v>-0.7267755603785272</v>
      </c>
      <c r="R44" s="101">
        <f t="shared" si="14"/>
        <v>-2738547</v>
      </c>
      <c r="S44" s="125">
        <f t="shared" si="15"/>
        <v>-0.7267755603785272</v>
      </c>
    </row>
    <row r="45" spans="1:19" ht="20.25" customHeight="1" x14ac:dyDescent="0.3">
      <c r="A45" s="11" t="s">
        <v>16</v>
      </c>
      <c r="B45" s="11"/>
      <c r="E45" s="23">
        <f>SUM(E39:E44)</f>
        <v>193695062</v>
      </c>
      <c r="F45" s="38"/>
      <c r="G45" s="23">
        <f>SUM(G39:G44)</f>
        <v>122439339</v>
      </c>
      <c r="H45" s="38"/>
      <c r="I45" s="23">
        <f>SUM(I39:I44)</f>
        <v>184911552</v>
      </c>
      <c r="J45" s="8"/>
      <c r="K45" s="23">
        <f>SUM(K39:K44)</f>
        <v>122189703</v>
      </c>
      <c r="O45" s="101">
        <f t="shared" si="12"/>
        <v>71255723</v>
      </c>
      <c r="P45" s="125">
        <f t="shared" si="13"/>
        <v>0.58196755701204828</v>
      </c>
      <c r="R45" s="101">
        <f t="shared" si="14"/>
        <v>62721849</v>
      </c>
      <c r="S45" s="125">
        <f t="shared" si="15"/>
        <v>0.51331534049149785</v>
      </c>
    </row>
    <row r="46" spans="1:19" ht="20.25" customHeight="1" x14ac:dyDescent="0.3">
      <c r="A46" s="11"/>
      <c r="B46" s="11"/>
      <c r="E46" s="38"/>
      <c r="F46" s="38"/>
      <c r="G46" s="38"/>
      <c r="H46" s="38"/>
      <c r="I46" s="38"/>
      <c r="J46" s="8"/>
      <c r="K46" s="38"/>
    </row>
    <row r="47" spans="1:19" ht="20.25" customHeight="1" x14ac:dyDescent="0.3">
      <c r="A47" s="39" t="s">
        <v>161</v>
      </c>
      <c r="B47" s="11"/>
      <c r="E47" s="38"/>
      <c r="F47" s="38"/>
      <c r="G47" s="38"/>
      <c r="H47" s="38"/>
      <c r="I47" s="38"/>
      <c r="J47" s="8"/>
      <c r="K47" s="38"/>
    </row>
    <row r="48" spans="1:19" ht="20.25" customHeight="1" x14ac:dyDescent="0.3">
      <c r="A48" s="45" t="s">
        <v>139</v>
      </c>
      <c r="B48" s="11"/>
      <c r="E48" s="93">
        <v>1748960</v>
      </c>
      <c r="F48" s="93"/>
      <c r="G48" s="57">
        <v>0</v>
      </c>
      <c r="H48" s="93"/>
      <c r="I48" s="93">
        <v>1748960</v>
      </c>
      <c r="J48" s="8"/>
      <c r="K48" s="57">
        <v>0</v>
      </c>
      <c r="M48" s="33"/>
      <c r="O48" s="101">
        <f t="shared" ref="O48:O50" si="16">E48-G48</f>
        <v>1748960</v>
      </c>
      <c r="P48" s="125">
        <v>1</v>
      </c>
      <c r="R48" s="101">
        <f t="shared" ref="R48:R50" si="17">I48-K48</f>
        <v>1748960</v>
      </c>
      <c r="S48" s="125">
        <v>1</v>
      </c>
    </row>
    <row r="49" spans="1:19" ht="20.25" customHeight="1" x14ac:dyDescent="0.3">
      <c r="A49" s="45" t="s">
        <v>140</v>
      </c>
      <c r="B49" s="11"/>
      <c r="C49" s="16">
        <v>17</v>
      </c>
      <c r="E49" s="41">
        <v>58038165</v>
      </c>
      <c r="F49" s="93"/>
      <c r="G49" s="41">
        <v>50661056</v>
      </c>
      <c r="H49" s="93"/>
      <c r="I49" s="41">
        <v>58038165</v>
      </c>
      <c r="J49" s="8"/>
      <c r="K49" s="41">
        <v>50661056</v>
      </c>
      <c r="M49" s="33"/>
      <c r="O49" s="101">
        <f t="shared" si="16"/>
        <v>7377109</v>
      </c>
      <c r="P49" s="125">
        <f t="shared" ref="P49:P50" si="18">O49/G49</f>
        <v>0.14561696068869942</v>
      </c>
      <c r="R49" s="101">
        <f t="shared" si="17"/>
        <v>7377109</v>
      </c>
      <c r="S49" s="125">
        <f t="shared" ref="S49:S50" si="19">R49/K49</f>
        <v>0.14561696068869942</v>
      </c>
    </row>
    <row r="50" spans="1:19" ht="20.25" customHeight="1" x14ac:dyDescent="0.3">
      <c r="A50" s="40" t="s">
        <v>162</v>
      </c>
      <c r="B50" s="11"/>
      <c r="E50" s="23">
        <f>SUM(E48:E49)</f>
        <v>59787125</v>
      </c>
      <c r="F50" s="38"/>
      <c r="G50" s="23">
        <f>SUM(G48:G49)</f>
        <v>50661056</v>
      </c>
      <c r="H50" s="38"/>
      <c r="I50" s="23">
        <f>SUM(I48:I49)</f>
        <v>59787125</v>
      </c>
      <c r="J50" s="8"/>
      <c r="K50" s="23">
        <f>SUM(K48:K49)</f>
        <v>50661056</v>
      </c>
      <c r="O50" s="101">
        <f t="shared" si="16"/>
        <v>9126069</v>
      </c>
      <c r="P50" s="125">
        <f t="shared" si="18"/>
        <v>0.18013973099968544</v>
      </c>
      <c r="R50" s="101">
        <f t="shared" si="17"/>
        <v>9126069</v>
      </c>
      <c r="S50" s="125">
        <f t="shared" si="19"/>
        <v>0.18013973099968544</v>
      </c>
    </row>
    <row r="51" spans="1:19" ht="20.25" customHeight="1" x14ac:dyDescent="0.3">
      <c r="A51" s="40"/>
      <c r="B51" s="11"/>
      <c r="E51" s="54"/>
      <c r="F51" s="38"/>
      <c r="G51" s="54"/>
      <c r="H51" s="38"/>
      <c r="I51" s="54"/>
      <c r="J51" s="8"/>
      <c r="K51" s="54"/>
    </row>
    <row r="52" spans="1:19" ht="20.25" customHeight="1" x14ac:dyDescent="0.3">
      <c r="A52" s="40" t="s">
        <v>51</v>
      </c>
      <c r="B52" s="18"/>
      <c r="E52" s="55">
        <f>E45+E50</f>
        <v>253482187</v>
      </c>
      <c r="F52" s="38"/>
      <c r="G52" s="55">
        <f>G45+G50</f>
        <v>173100395</v>
      </c>
      <c r="H52" s="38"/>
      <c r="I52" s="55">
        <f>I45+I50</f>
        <v>244698677</v>
      </c>
      <c r="J52" s="8"/>
      <c r="K52" s="55">
        <f>K45+K50</f>
        <v>172850759</v>
      </c>
      <c r="M52" s="37"/>
      <c r="O52" s="101">
        <f t="shared" ref="O52" si="20">E52-G52</f>
        <v>80381792</v>
      </c>
      <c r="P52" s="125">
        <f t="shared" ref="P52" si="21">O52/G52</f>
        <v>0.46436515641688741</v>
      </c>
      <c r="R52" s="101">
        <f t="shared" ref="R52" si="22">I52-K52</f>
        <v>71847918</v>
      </c>
      <c r="S52" s="125">
        <f t="shared" ref="S52" si="23">R52/K52</f>
        <v>0.41566446346932151</v>
      </c>
    </row>
    <row r="53" spans="1:19" ht="20.25" customHeight="1" x14ac:dyDescent="0.3">
      <c r="A53" s="40"/>
      <c r="B53" s="18"/>
      <c r="E53" s="8"/>
      <c r="F53" s="8"/>
      <c r="G53" s="8"/>
      <c r="H53" s="8"/>
      <c r="I53" s="8"/>
      <c r="J53" s="8"/>
      <c r="K53" s="8"/>
    </row>
    <row r="54" spans="1:19" ht="20.25" customHeight="1" x14ac:dyDescent="0.3">
      <c r="A54" s="19" t="s">
        <v>41</v>
      </c>
      <c r="B54" s="19"/>
      <c r="E54" s="8"/>
      <c r="F54" s="8"/>
      <c r="G54" s="8"/>
      <c r="H54" s="8"/>
      <c r="I54" s="8"/>
      <c r="J54" s="8"/>
      <c r="K54" s="8"/>
    </row>
    <row r="55" spans="1:19" ht="20.25" customHeight="1" x14ac:dyDescent="0.3">
      <c r="A55" s="18" t="s">
        <v>21</v>
      </c>
      <c r="B55" s="7"/>
      <c r="C55" s="16">
        <v>18</v>
      </c>
      <c r="E55" s="8"/>
      <c r="F55" s="8"/>
      <c r="G55" s="8"/>
      <c r="H55" s="8"/>
      <c r="I55" s="8"/>
      <c r="J55" s="8"/>
      <c r="K55" s="8"/>
    </row>
    <row r="56" spans="1:19" ht="20.25" customHeight="1" thickBot="1" x14ac:dyDescent="0.35">
      <c r="A56" s="7"/>
      <c r="B56" s="18" t="s">
        <v>39</v>
      </c>
      <c r="E56" s="30">
        <v>142627650</v>
      </c>
      <c r="F56" s="8"/>
      <c r="G56" s="30">
        <v>142627650</v>
      </c>
      <c r="H56" s="8"/>
      <c r="I56" s="30">
        <v>142627650</v>
      </c>
      <c r="J56" s="8"/>
      <c r="K56" s="30">
        <v>142627650</v>
      </c>
      <c r="O56" s="101">
        <f t="shared" ref="O56:O57" si="24">E56-G56</f>
        <v>0</v>
      </c>
      <c r="P56" s="125">
        <f t="shared" ref="P56:P57" si="25">O56/G56</f>
        <v>0</v>
      </c>
      <c r="R56" s="101">
        <f t="shared" ref="R56:R57" si="26">I56-K56</f>
        <v>0</v>
      </c>
      <c r="S56" s="125">
        <f t="shared" ref="S56:S57" si="27">R56/K56</f>
        <v>0</v>
      </c>
    </row>
    <row r="57" spans="1:19" ht="20.25" customHeight="1" thickTop="1" x14ac:dyDescent="0.3">
      <c r="A57" s="7"/>
      <c r="B57" s="20" t="s">
        <v>22</v>
      </c>
      <c r="E57" s="8">
        <v>142627650</v>
      </c>
      <c r="F57" s="8"/>
      <c r="G57" s="8">
        <v>142627650</v>
      </c>
      <c r="H57" s="8"/>
      <c r="I57" s="8">
        <v>142627650</v>
      </c>
      <c r="J57" s="8"/>
      <c r="K57" s="8">
        <v>142627650</v>
      </c>
      <c r="O57" s="101">
        <f t="shared" si="24"/>
        <v>0</v>
      </c>
      <c r="P57" s="125">
        <f t="shared" si="25"/>
        <v>0</v>
      </c>
      <c r="R57" s="101">
        <f t="shared" si="26"/>
        <v>0</v>
      </c>
      <c r="S57" s="125">
        <f t="shared" si="27"/>
        <v>0</v>
      </c>
    </row>
    <row r="58" spans="1:19" ht="20.25" customHeight="1" x14ac:dyDescent="0.3">
      <c r="A58" s="7" t="s">
        <v>128</v>
      </c>
      <c r="B58" s="18"/>
      <c r="E58" s="8"/>
      <c r="F58" s="8"/>
      <c r="G58" s="8"/>
      <c r="H58" s="8"/>
      <c r="I58" s="8"/>
      <c r="J58" s="8"/>
      <c r="K58" s="8"/>
    </row>
    <row r="59" spans="1:19" ht="20.25" customHeight="1" x14ac:dyDescent="0.3">
      <c r="A59" s="7"/>
      <c r="B59" s="56" t="s">
        <v>163</v>
      </c>
      <c r="C59" s="16">
        <v>18</v>
      </c>
      <c r="E59" s="8">
        <v>286487187</v>
      </c>
      <c r="F59" s="8"/>
      <c r="G59" s="8">
        <v>286487187</v>
      </c>
      <c r="H59" s="8"/>
      <c r="I59" s="8">
        <v>286487187</v>
      </c>
      <c r="J59" s="8"/>
      <c r="K59" s="8">
        <v>286487187</v>
      </c>
      <c r="O59" s="101">
        <f t="shared" ref="O59" si="28">E59-G59</f>
        <v>0</v>
      </c>
      <c r="P59" s="125">
        <f t="shared" ref="P59" si="29">O59/G59</f>
        <v>0</v>
      </c>
      <c r="R59" s="101">
        <f t="shared" ref="R59" si="30">I59-K59</f>
        <v>0</v>
      </c>
      <c r="S59" s="125">
        <f t="shared" ref="S59" si="31">R59/K59</f>
        <v>0</v>
      </c>
    </row>
    <row r="60" spans="1:19" ht="20.25" customHeight="1" x14ac:dyDescent="0.3">
      <c r="A60" s="18" t="s">
        <v>0</v>
      </c>
      <c r="B60" s="7"/>
      <c r="E60" s="8"/>
      <c r="F60" s="8"/>
      <c r="G60" s="8"/>
      <c r="H60" s="8"/>
      <c r="I60" s="8"/>
      <c r="J60" s="8"/>
      <c r="K60" s="8"/>
    </row>
    <row r="61" spans="1:19" ht="20.25" customHeight="1" x14ac:dyDescent="0.3">
      <c r="A61" s="18"/>
      <c r="B61" s="7" t="s">
        <v>48</v>
      </c>
      <c r="E61" s="8"/>
      <c r="F61" s="8"/>
      <c r="G61" s="8"/>
      <c r="H61" s="8"/>
      <c r="I61" s="8"/>
      <c r="J61" s="8"/>
      <c r="K61" s="8"/>
    </row>
    <row r="62" spans="1:19" s="49" customFormat="1" ht="20.25" customHeight="1" x14ac:dyDescent="0.3">
      <c r="B62" s="58" t="s">
        <v>30</v>
      </c>
      <c r="C62" s="48">
        <v>19</v>
      </c>
      <c r="D62" s="48"/>
      <c r="E62" s="31">
        <v>14300000</v>
      </c>
      <c r="F62" s="31"/>
      <c r="G62" s="31">
        <v>14300000</v>
      </c>
      <c r="H62" s="31"/>
      <c r="I62" s="31">
        <v>14300000</v>
      </c>
      <c r="J62" s="31"/>
      <c r="K62" s="31">
        <v>14300000</v>
      </c>
      <c r="O62" s="101">
        <f t="shared" ref="O62:O67" si="32">E62-G62</f>
        <v>0</v>
      </c>
      <c r="P62" s="125">
        <f t="shared" ref="P62:P67" si="33">O62/G62</f>
        <v>0</v>
      </c>
      <c r="Q62" s="7"/>
      <c r="R62" s="101">
        <f t="shared" ref="R62:R67" si="34">I62-K62</f>
        <v>0</v>
      </c>
      <c r="S62" s="125">
        <f t="shared" ref="S62:S67" si="35">R62/K62</f>
        <v>0</v>
      </c>
    </row>
    <row r="63" spans="1:19" s="49" customFormat="1" ht="20.25" customHeight="1" x14ac:dyDescent="0.3">
      <c r="B63" s="7" t="s">
        <v>1</v>
      </c>
      <c r="C63" s="48"/>
      <c r="D63" s="48"/>
      <c r="E63" s="60">
        <f>G63+SCI!E27</f>
        <v>879153529</v>
      </c>
      <c r="F63" s="60"/>
      <c r="G63" s="60">
        <v>1031035563</v>
      </c>
      <c r="H63" s="60"/>
      <c r="I63" s="60">
        <f>K63+SCI!I27</f>
        <v>905095943</v>
      </c>
      <c r="J63" s="57"/>
      <c r="K63" s="60">
        <v>1040590834</v>
      </c>
      <c r="O63" s="101">
        <f t="shared" si="32"/>
        <v>-151882034</v>
      </c>
      <c r="P63" s="125">
        <f t="shared" si="33"/>
        <v>-0.14731017963926429</v>
      </c>
      <c r="Q63" s="7"/>
      <c r="R63" s="101">
        <f t="shared" si="34"/>
        <v>-135494891</v>
      </c>
      <c r="S63" s="125">
        <f t="shared" si="35"/>
        <v>-0.13020957572647618</v>
      </c>
    </row>
    <row r="64" spans="1:19" s="49" customFormat="1" ht="20.25" customHeight="1" x14ac:dyDescent="0.3">
      <c r="A64" s="49" t="s">
        <v>69</v>
      </c>
      <c r="B64" s="59"/>
      <c r="C64" s="48">
        <v>19</v>
      </c>
      <c r="D64" s="48"/>
      <c r="E64" s="60">
        <f>'CH9'!K24</f>
        <v>-14449767</v>
      </c>
      <c r="F64" s="31"/>
      <c r="G64" s="31">
        <v>-724418</v>
      </c>
      <c r="H64" s="31"/>
      <c r="I64" s="76">
        <v>0</v>
      </c>
      <c r="J64" s="31"/>
      <c r="K64" s="76">
        <v>0</v>
      </c>
      <c r="O64" s="101">
        <f t="shared" si="32"/>
        <v>-13725349</v>
      </c>
      <c r="P64" s="125">
        <f t="shared" si="33"/>
        <v>18.946725509305402</v>
      </c>
      <c r="Q64" s="7"/>
      <c r="R64" s="101">
        <f t="shared" si="34"/>
        <v>0</v>
      </c>
      <c r="S64" s="125" t="e">
        <f t="shared" si="35"/>
        <v>#DIV/0!</v>
      </c>
    </row>
    <row r="65" spans="1:19" ht="20.25" customHeight="1" x14ac:dyDescent="0.3">
      <c r="A65" s="11" t="s">
        <v>42</v>
      </c>
      <c r="B65" s="11"/>
      <c r="E65" s="23">
        <f>SUM(E57:E64)</f>
        <v>1308118599</v>
      </c>
      <c r="F65" s="38"/>
      <c r="G65" s="23">
        <f>SUM(G57:G64)</f>
        <v>1473725982</v>
      </c>
      <c r="H65" s="38"/>
      <c r="I65" s="23">
        <f>SUM(I57:I64)</f>
        <v>1348510780</v>
      </c>
      <c r="J65" s="8"/>
      <c r="K65" s="23">
        <f>SUM(K57:K64)</f>
        <v>1484005671</v>
      </c>
      <c r="M65" s="37"/>
      <c r="O65" s="101">
        <f t="shared" si="32"/>
        <v>-165607383</v>
      </c>
      <c r="P65" s="125">
        <f t="shared" si="33"/>
        <v>-0.11237325325244893</v>
      </c>
      <c r="R65" s="101">
        <f t="shared" si="34"/>
        <v>-135494891</v>
      </c>
      <c r="S65" s="125">
        <f t="shared" si="35"/>
        <v>-9.1303485995910316E-2</v>
      </c>
    </row>
    <row r="66" spans="1:19" ht="20.25" customHeight="1" x14ac:dyDescent="0.3">
      <c r="A66" s="18"/>
      <c r="B66" s="18"/>
      <c r="E66" s="8"/>
      <c r="F66" s="8"/>
      <c r="G66" s="8"/>
      <c r="H66" s="8"/>
      <c r="I66" s="8"/>
      <c r="J66" s="8"/>
      <c r="K66" s="8"/>
      <c r="P66" s="125"/>
      <c r="S66" s="125"/>
    </row>
    <row r="67" spans="1:19" ht="20.25" customHeight="1" thickBot="1" x14ac:dyDescent="0.35">
      <c r="A67" s="11" t="s">
        <v>43</v>
      </c>
      <c r="B67" s="18"/>
      <c r="E67" s="22">
        <f>+E52+E65</f>
        <v>1561600786</v>
      </c>
      <c r="F67" s="38"/>
      <c r="G67" s="22">
        <f>+G52+G65</f>
        <v>1646826377</v>
      </c>
      <c r="H67" s="38"/>
      <c r="I67" s="22">
        <f>+I52+I65</f>
        <v>1593209457</v>
      </c>
      <c r="J67" s="8"/>
      <c r="K67" s="22">
        <f>+K52+K65</f>
        <v>1656856430</v>
      </c>
      <c r="M67" s="9"/>
      <c r="O67" s="101">
        <f t="shared" si="32"/>
        <v>-85225591</v>
      </c>
      <c r="P67" s="125">
        <f t="shared" si="33"/>
        <v>-5.1751412407696699E-2</v>
      </c>
      <c r="R67" s="101">
        <f t="shared" si="34"/>
        <v>-63646973</v>
      </c>
      <c r="S67" s="125">
        <f t="shared" si="35"/>
        <v>-3.8414295799908266E-2</v>
      </c>
    </row>
    <row r="68" spans="1:19" ht="20.25" customHeight="1" thickTop="1" x14ac:dyDescent="0.3">
      <c r="A68" s="18"/>
      <c r="B68" s="18"/>
      <c r="E68" s="8"/>
      <c r="F68" s="8"/>
      <c r="G68" s="8"/>
      <c r="H68" s="8"/>
      <c r="I68" s="8"/>
      <c r="J68" s="8"/>
      <c r="K68" s="8"/>
    </row>
    <row r="69" spans="1:19" ht="20.25" customHeight="1" x14ac:dyDescent="0.3">
      <c r="E69" s="37">
        <f t="shared" ref="E69:K69" si="36">E67-E28</f>
        <v>0</v>
      </c>
      <c r="F69" s="37">
        <f t="shared" si="36"/>
        <v>0</v>
      </c>
      <c r="G69" s="37">
        <f t="shared" si="36"/>
        <v>0</v>
      </c>
      <c r="H69" s="37">
        <f t="shared" si="36"/>
        <v>0</v>
      </c>
      <c r="I69" s="37">
        <f t="shared" si="36"/>
        <v>0</v>
      </c>
      <c r="J69" s="37">
        <f t="shared" si="36"/>
        <v>0</v>
      </c>
      <c r="K69" s="37">
        <f t="shared" si="36"/>
        <v>0</v>
      </c>
    </row>
    <row r="70" spans="1:19" ht="20.25" customHeight="1" x14ac:dyDescent="0.3">
      <c r="E70" s="105"/>
    </row>
    <row r="72" spans="1:19" ht="20.25" customHeight="1" x14ac:dyDescent="0.3">
      <c r="E72" s="130"/>
    </row>
  </sheetData>
  <mergeCells count="17">
    <mergeCell ref="E35:G35"/>
    <mergeCell ref="O7:P7"/>
    <mergeCell ref="R7:S7"/>
    <mergeCell ref="E37:K37"/>
    <mergeCell ref="I35:K35"/>
    <mergeCell ref="E4:G4"/>
    <mergeCell ref="E5:G5"/>
    <mergeCell ref="E33:G33"/>
    <mergeCell ref="E34:G34"/>
    <mergeCell ref="I9:K9"/>
    <mergeCell ref="I4:K4"/>
    <mergeCell ref="I33:K33"/>
    <mergeCell ref="I5:K5"/>
    <mergeCell ref="E8:K8"/>
    <mergeCell ref="I34:K34"/>
    <mergeCell ref="I6:K6"/>
    <mergeCell ref="E6:G6"/>
  </mergeCells>
  <phoneticPr fontId="5" type="noConversion"/>
  <pageMargins left="0.6" right="0.4" top="0.48" bottom="0.5" header="0.5" footer="0.5"/>
  <pageSetup paperSize="9" scale="89" firstPageNumber="5" orientation="portrait" useFirstPageNumber="1" r:id="rId1"/>
  <headerFooter>
    <oddFooter>&amp;L  The accompanying notes are an integral part of these financial statements.
&amp;C&amp;P</oddFooter>
  </headerFooter>
  <rowBreaks count="1" manualBreakCount="1">
    <brk id="29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S46"/>
  <sheetViews>
    <sheetView view="pageBreakPreview" topLeftCell="A25" zoomScaleNormal="80" zoomScaleSheetLayoutView="100" workbookViewId="0">
      <selection activeCell="B61" sqref="B61"/>
    </sheetView>
  </sheetViews>
  <sheetFormatPr defaultColWidth="9.1796875" defaultRowHeight="20.25" customHeight="1" x14ac:dyDescent="0.3"/>
  <cols>
    <col min="1" max="1" width="2" style="20" customWidth="1"/>
    <col min="2" max="2" width="37.1796875" style="20" customWidth="1"/>
    <col min="3" max="3" width="5.453125" style="16" customWidth="1"/>
    <col min="4" max="4" width="0.54296875" style="16" customWidth="1"/>
    <col min="5" max="5" width="14.54296875" style="7" customWidth="1"/>
    <col min="6" max="6" width="0.54296875" style="7" customWidth="1"/>
    <col min="7" max="7" width="14.54296875" style="7" customWidth="1"/>
    <col min="8" max="8" width="0.54296875" style="7" customWidth="1"/>
    <col min="9" max="9" width="14.54296875" style="7" customWidth="1"/>
    <col min="10" max="10" width="0.54296875" style="7" customWidth="1"/>
    <col min="11" max="11" width="14.54296875" style="7" customWidth="1"/>
    <col min="12" max="12" width="9.1796875" style="7"/>
    <col min="13" max="13" width="16.81640625" style="7" customWidth="1"/>
    <col min="14" max="14" width="11.453125" style="7" bestFit="1" customWidth="1"/>
    <col min="15" max="15" width="13.81640625" style="7" customWidth="1"/>
    <col min="16" max="16" width="8.1796875" style="7" bestFit="1" customWidth="1"/>
    <col min="17" max="17" width="9.1796875" style="7"/>
    <col min="18" max="18" width="13.1796875" style="7" bestFit="1" customWidth="1"/>
    <col min="19" max="16384" width="9.1796875" style="7"/>
  </cols>
  <sheetData>
    <row r="1" spans="1:19" ht="20.25" customHeight="1" x14ac:dyDescent="0.35">
      <c r="A1" s="17" t="s">
        <v>78</v>
      </c>
      <c r="B1" s="17"/>
    </row>
    <row r="2" spans="1:19" ht="20.25" customHeight="1" x14ac:dyDescent="0.3">
      <c r="A2" s="12" t="s">
        <v>58</v>
      </c>
      <c r="B2" s="11"/>
    </row>
    <row r="3" spans="1:19" ht="19" customHeight="1" x14ac:dyDescent="0.3">
      <c r="A3" s="12"/>
      <c r="B3" s="11"/>
    </row>
    <row r="4" spans="1:19" ht="20.25" customHeight="1" x14ac:dyDescent="0.3">
      <c r="A4" s="12"/>
      <c r="B4" s="11"/>
      <c r="E4" s="140" t="s">
        <v>68</v>
      </c>
      <c r="F4" s="140"/>
      <c r="G4" s="140"/>
      <c r="I4" s="142" t="s">
        <v>66</v>
      </c>
      <c r="J4" s="142"/>
      <c r="K4" s="142"/>
    </row>
    <row r="5" spans="1:19" ht="20.25" customHeight="1" x14ac:dyDescent="0.3">
      <c r="A5" s="12"/>
      <c r="B5" s="11"/>
      <c r="E5" s="140" t="s">
        <v>67</v>
      </c>
      <c r="F5" s="140"/>
      <c r="G5" s="140"/>
      <c r="I5" s="142" t="s">
        <v>67</v>
      </c>
      <c r="J5" s="142"/>
      <c r="K5" s="142"/>
    </row>
    <row r="6" spans="1:19" ht="20.25" customHeight="1" x14ac:dyDescent="0.3">
      <c r="A6" s="12"/>
      <c r="B6" s="11"/>
      <c r="E6" s="148" t="s">
        <v>70</v>
      </c>
      <c r="F6" s="148"/>
      <c r="G6" s="148"/>
      <c r="H6" s="16"/>
      <c r="I6" s="144" t="s">
        <v>70</v>
      </c>
      <c r="J6" s="147"/>
      <c r="K6" s="147"/>
    </row>
    <row r="7" spans="1:19" ht="20.25" customHeight="1" x14ac:dyDescent="0.3">
      <c r="A7" s="18"/>
      <c r="B7" s="18"/>
      <c r="C7" s="16" t="s">
        <v>6</v>
      </c>
      <c r="E7" s="5">
        <v>2019</v>
      </c>
      <c r="F7" s="5"/>
      <c r="G7" s="5">
        <v>2018</v>
      </c>
      <c r="H7" s="5"/>
      <c r="I7" s="5">
        <v>2019</v>
      </c>
      <c r="J7" s="5"/>
      <c r="K7" s="5">
        <v>2018</v>
      </c>
      <c r="O7" s="146" t="s">
        <v>141</v>
      </c>
      <c r="P7" s="146"/>
      <c r="R7" s="146" t="s">
        <v>142</v>
      </c>
      <c r="S7" s="146"/>
    </row>
    <row r="8" spans="1:19" ht="20.25" customHeight="1" x14ac:dyDescent="0.3">
      <c r="A8" s="11"/>
      <c r="B8" s="11"/>
      <c r="D8" s="100"/>
      <c r="E8" s="143" t="s">
        <v>10</v>
      </c>
      <c r="F8" s="143"/>
      <c r="G8" s="143"/>
      <c r="H8" s="143"/>
      <c r="I8" s="143"/>
      <c r="J8" s="143"/>
      <c r="K8" s="143"/>
      <c r="O8" s="101"/>
      <c r="R8" s="101"/>
    </row>
    <row r="9" spans="1:19" ht="20.25" customHeight="1" x14ac:dyDescent="0.3">
      <c r="A9" s="43" t="s">
        <v>49</v>
      </c>
      <c r="B9" s="42"/>
      <c r="E9" s="10"/>
      <c r="F9" s="10"/>
      <c r="G9" s="10"/>
      <c r="H9" s="10"/>
      <c r="I9" s="10"/>
      <c r="J9" s="10"/>
      <c r="K9" s="10"/>
      <c r="O9" s="101"/>
      <c r="R9" s="101"/>
    </row>
    <row r="10" spans="1:19" ht="20.25" customHeight="1" x14ac:dyDescent="0.3">
      <c r="A10" s="56" t="s">
        <v>130</v>
      </c>
      <c r="B10" s="18"/>
      <c r="C10" s="16">
        <v>20</v>
      </c>
      <c r="E10" s="34">
        <v>888222907</v>
      </c>
      <c r="F10" s="34"/>
      <c r="G10" s="34">
        <v>845705144</v>
      </c>
      <c r="H10" s="34"/>
      <c r="I10" s="34">
        <v>888222907</v>
      </c>
      <c r="K10" s="34">
        <v>845705144</v>
      </c>
      <c r="O10" s="101">
        <f>E10-G10</f>
        <v>42517763</v>
      </c>
      <c r="P10" s="125">
        <f>O10/G10</f>
        <v>5.0274925370443292E-2</v>
      </c>
      <c r="R10" s="101">
        <f>I10-K10</f>
        <v>42517763</v>
      </c>
      <c r="S10" s="125">
        <f>R10/K10</f>
        <v>5.0274925370443292E-2</v>
      </c>
    </row>
    <row r="11" spans="1:19" ht="20.25" customHeight="1" x14ac:dyDescent="0.3">
      <c r="A11" s="18" t="s">
        <v>2</v>
      </c>
      <c r="B11" s="18"/>
      <c r="E11" s="33">
        <v>3815097</v>
      </c>
      <c r="F11" s="33"/>
      <c r="G11" s="33">
        <v>9401340</v>
      </c>
      <c r="H11" s="33"/>
      <c r="I11" s="33">
        <v>4252203</v>
      </c>
      <c r="K11" s="33">
        <v>9387654</v>
      </c>
      <c r="M11" s="33"/>
      <c r="O11" s="101">
        <f t="shared" ref="O11:O15" si="0">E11-G11</f>
        <v>-5586243</v>
      </c>
      <c r="P11" s="125">
        <f t="shared" ref="P11:P15" si="1">O11/G11</f>
        <v>-0.59419646561022155</v>
      </c>
      <c r="R11" s="101">
        <f t="shared" ref="R11:R15" si="2">I11-K11</f>
        <v>-5135451</v>
      </c>
      <c r="S11" s="125">
        <f t="shared" ref="S11:S15" si="3">R11/K11</f>
        <v>-0.54704306315507578</v>
      </c>
    </row>
    <row r="12" spans="1:19" ht="20.25" customHeight="1" x14ac:dyDescent="0.3">
      <c r="A12" s="56" t="s">
        <v>152</v>
      </c>
      <c r="B12" s="18"/>
      <c r="C12" s="16">
        <v>21</v>
      </c>
      <c r="E12" s="123">
        <v>55445482</v>
      </c>
      <c r="F12" s="33"/>
      <c r="G12" s="60">
        <v>0</v>
      </c>
      <c r="H12" s="33"/>
      <c r="I12" s="123">
        <v>55445482</v>
      </c>
      <c r="K12" s="60">
        <v>0</v>
      </c>
      <c r="M12" s="33"/>
      <c r="N12" s="105"/>
      <c r="O12" s="101">
        <f>E12-G12</f>
        <v>55445482</v>
      </c>
      <c r="P12" s="125">
        <v>1</v>
      </c>
      <c r="R12" s="101">
        <f>I12-K12</f>
        <v>55445482</v>
      </c>
      <c r="S12" s="125">
        <v>1</v>
      </c>
    </row>
    <row r="13" spans="1:19" ht="20.25" customHeight="1" x14ac:dyDescent="0.3">
      <c r="A13" s="18" t="s">
        <v>37</v>
      </c>
      <c r="B13" s="18"/>
      <c r="E13" s="60">
        <v>0</v>
      </c>
      <c r="F13" s="33"/>
      <c r="G13" s="60">
        <v>6383378</v>
      </c>
      <c r="H13" s="33"/>
      <c r="I13" s="123">
        <v>0</v>
      </c>
      <c r="K13" s="60">
        <v>6383378</v>
      </c>
      <c r="O13" s="101">
        <f t="shared" si="0"/>
        <v>-6383378</v>
      </c>
      <c r="P13" s="125">
        <f t="shared" si="1"/>
        <v>-1</v>
      </c>
      <c r="R13" s="101">
        <f t="shared" si="2"/>
        <v>-6383378</v>
      </c>
      <c r="S13" s="125">
        <f t="shared" si="3"/>
        <v>-1</v>
      </c>
    </row>
    <row r="14" spans="1:19" ht="20.25" customHeight="1" x14ac:dyDescent="0.3">
      <c r="A14" s="18" t="s">
        <v>3</v>
      </c>
      <c r="B14" s="18"/>
      <c r="C14" s="16">
        <v>21</v>
      </c>
      <c r="E14" s="33">
        <v>2737693</v>
      </c>
      <c r="F14" s="33"/>
      <c r="G14" s="33">
        <v>18791998</v>
      </c>
      <c r="H14" s="33"/>
      <c r="I14" s="33">
        <v>4325360</v>
      </c>
      <c r="K14" s="33">
        <v>18791998</v>
      </c>
      <c r="M14" s="105"/>
      <c r="N14" s="105"/>
      <c r="O14" s="101">
        <f t="shared" si="0"/>
        <v>-16054305</v>
      </c>
      <c r="P14" s="125">
        <f t="shared" si="1"/>
        <v>-0.85431602323499611</v>
      </c>
      <c r="R14" s="101">
        <f t="shared" si="2"/>
        <v>-14466638</v>
      </c>
      <c r="S14" s="125">
        <f t="shared" si="3"/>
        <v>-0.76982969027561621</v>
      </c>
    </row>
    <row r="15" spans="1:19" ht="20.25" customHeight="1" x14ac:dyDescent="0.3">
      <c r="A15" s="42" t="s">
        <v>50</v>
      </c>
      <c r="B15" s="42"/>
      <c r="E15" s="14">
        <f>SUM(E10:E14)</f>
        <v>950221179</v>
      </c>
      <c r="F15" s="24"/>
      <c r="G15" s="14">
        <f>SUM(G10:G14)</f>
        <v>880281860</v>
      </c>
      <c r="H15" s="24"/>
      <c r="I15" s="14">
        <f>SUM(I10:I14)</f>
        <v>952245952</v>
      </c>
      <c r="J15" s="10"/>
      <c r="K15" s="14">
        <f>SUM(K10:K14)</f>
        <v>880268174</v>
      </c>
      <c r="O15" s="101">
        <f t="shared" si="0"/>
        <v>69939319</v>
      </c>
      <c r="P15" s="125">
        <f t="shared" si="1"/>
        <v>7.9451051053125193E-2</v>
      </c>
      <c r="R15" s="101">
        <f t="shared" si="2"/>
        <v>71977778</v>
      </c>
      <c r="S15" s="125">
        <f t="shared" si="3"/>
        <v>8.1768011301519575E-2</v>
      </c>
    </row>
    <row r="16" spans="1:19" ht="15" customHeight="1" x14ac:dyDescent="0.3">
      <c r="A16" s="18"/>
      <c r="B16" s="18"/>
      <c r="E16" s="10"/>
      <c r="F16" s="10"/>
      <c r="G16" s="10"/>
      <c r="H16" s="10"/>
      <c r="I16" s="10"/>
      <c r="J16" s="10"/>
      <c r="K16" s="10"/>
    </row>
    <row r="17" spans="1:19" ht="20.25" customHeight="1" x14ac:dyDescent="0.3">
      <c r="A17" s="19" t="s">
        <v>23</v>
      </c>
      <c r="B17" s="11"/>
      <c r="E17" s="10"/>
      <c r="F17" s="10"/>
      <c r="G17" s="10"/>
      <c r="H17" s="10"/>
      <c r="I17" s="10"/>
      <c r="J17" s="10"/>
      <c r="K17" s="10"/>
    </row>
    <row r="18" spans="1:19" ht="20.25" customHeight="1" x14ac:dyDescent="0.3">
      <c r="A18" s="56" t="s">
        <v>90</v>
      </c>
      <c r="B18" s="18"/>
      <c r="C18" s="16" t="s">
        <v>146</v>
      </c>
      <c r="E18" s="10">
        <v>958858749</v>
      </c>
      <c r="F18" s="10"/>
      <c r="G18" s="10">
        <v>797519187</v>
      </c>
      <c r="H18" s="10"/>
      <c r="I18" s="10">
        <v>958858749</v>
      </c>
      <c r="J18" s="10"/>
      <c r="K18" s="10">
        <v>797519187</v>
      </c>
      <c r="O18" s="101">
        <f t="shared" ref="O18:O27" si="4">E18-G18</f>
        <v>161339562</v>
      </c>
      <c r="P18" s="125">
        <f t="shared" ref="P18:P27" si="5">O18/G18</f>
        <v>0.20230179364951129</v>
      </c>
      <c r="R18" s="101">
        <f t="shared" ref="R18:R27" si="6">I18-K18</f>
        <v>161339562</v>
      </c>
      <c r="S18" s="125">
        <f t="shared" ref="S18:S27" si="7">R18/K18</f>
        <v>0.20230179364951129</v>
      </c>
    </row>
    <row r="19" spans="1:19" ht="20.25" customHeight="1" x14ac:dyDescent="0.3">
      <c r="A19" s="56" t="s">
        <v>91</v>
      </c>
      <c r="B19" s="18"/>
      <c r="C19" s="16">
        <v>23</v>
      </c>
      <c r="E19" s="50">
        <v>26365176</v>
      </c>
      <c r="F19" s="50"/>
      <c r="G19" s="50">
        <v>34500141</v>
      </c>
      <c r="H19" s="50"/>
      <c r="I19" s="50">
        <v>26365176</v>
      </c>
      <c r="J19" s="10"/>
      <c r="K19" s="50">
        <v>34500141</v>
      </c>
      <c r="O19" s="101">
        <f t="shared" si="4"/>
        <v>-8134965</v>
      </c>
      <c r="P19" s="125">
        <f t="shared" si="5"/>
        <v>-0.23579512327210489</v>
      </c>
      <c r="R19" s="101">
        <f t="shared" si="6"/>
        <v>-8134965</v>
      </c>
      <c r="S19" s="125">
        <f t="shared" si="7"/>
        <v>-0.23579512327210489</v>
      </c>
    </row>
    <row r="20" spans="1:19" s="49" customFormat="1" ht="20.25" customHeight="1" x14ac:dyDescent="0.3">
      <c r="A20" s="29" t="s">
        <v>46</v>
      </c>
      <c r="B20" s="29"/>
      <c r="C20" s="48">
        <v>23</v>
      </c>
      <c r="D20" s="48"/>
      <c r="E20" s="50">
        <v>120756744</v>
      </c>
      <c r="F20" s="50"/>
      <c r="G20" s="50">
        <v>87345260</v>
      </c>
      <c r="H20" s="50"/>
      <c r="I20" s="50">
        <v>106394374</v>
      </c>
      <c r="J20" s="50"/>
      <c r="K20" s="50">
        <v>84793484</v>
      </c>
      <c r="M20" s="52"/>
      <c r="O20" s="101">
        <f t="shared" si="4"/>
        <v>33411484</v>
      </c>
      <c r="P20" s="125">
        <f t="shared" si="5"/>
        <v>0.38252200520096913</v>
      </c>
      <c r="Q20" s="7"/>
      <c r="R20" s="101">
        <f t="shared" si="6"/>
        <v>21600890</v>
      </c>
      <c r="S20" s="125">
        <f t="shared" si="7"/>
        <v>0.25474705108236856</v>
      </c>
    </row>
    <row r="21" spans="1:19" s="49" customFormat="1" ht="20.25" customHeight="1" x14ac:dyDescent="0.3">
      <c r="A21" s="29" t="s">
        <v>81</v>
      </c>
      <c r="B21" s="29"/>
      <c r="C21" s="48"/>
      <c r="D21" s="48"/>
      <c r="E21" s="60">
        <v>3356655</v>
      </c>
      <c r="F21" s="50"/>
      <c r="G21" s="57">
        <v>0</v>
      </c>
      <c r="H21" s="50"/>
      <c r="I21" s="60">
        <v>3356655</v>
      </c>
      <c r="J21" s="50"/>
      <c r="K21" s="57">
        <v>0</v>
      </c>
      <c r="M21" s="52"/>
      <c r="O21" s="101">
        <f t="shared" si="4"/>
        <v>3356655</v>
      </c>
      <c r="P21" s="125" t="e">
        <f t="shared" si="5"/>
        <v>#DIV/0!</v>
      </c>
      <c r="Q21" s="7"/>
      <c r="R21" s="101">
        <f t="shared" si="6"/>
        <v>3356655</v>
      </c>
      <c r="S21" s="125">
        <v>1</v>
      </c>
    </row>
    <row r="22" spans="1:19" s="49" customFormat="1" ht="20.25" customHeight="1" x14ac:dyDescent="0.3">
      <c r="A22" s="29" t="s">
        <v>47</v>
      </c>
      <c r="B22" s="29"/>
      <c r="C22" s="48"/>
      <c r="D22" s="48"/>
      <c r="E22" s="60">
        <v>55288</v>
      </c>
      <c r="F22" s="50"/>
      <c r="G22" s="57">
        <v>0</v>
      </c>
      <c r="H22" s="50"/>
      <c r="I22" s="60">
        <v>55288</v>
      </c>
      <c r="J22" s="50"/>
      <c r="K22" s="57">
        <v>0</v>
      </c>
      <c r="M22" s="52"/>
      <c r="O22" s="101">
        <f t="shared" si="4"/>
        <v>55288</v>
      </c>
      <c r="P22" s="125">
        <v>1</v>
      </c>
      <c r="Q22" s="7"/>
      <c r="R22" s="101">
        <f t="shared" si="6"/>
        <v>55288</v>
      </c>
      <c r="S22" s="125">
        <v>1</v>
      </c>
    </row>
    <row r="23" spans="1:19" ht="20.25" customHeight="1" x14ac:dyDescent="0.3">
      <c r="A23" s="11" t="s">
        <v>24</v>
      </c>
      <c r="B23" s="11"/>
      <c r="E23" s="14">
        <f>SUM(E18:E22)</f>
        <v>1109392612</v>
      </c>
      <c r="F23" s="24"/>
      <c r="G23" s="14">
        <f>SUM(G18:G22)</f>
        <v>919364588</v>
      </c>
      <c r="H23" s="24"/>
      <c r="I23" s="14">
        <f>SUM(I18:I22)</f>
        <v>1095030242</v>
      </c>
      <c r="J23" s="10"/>
      <c r="K23" s="14">
        <f>SUM(K18:K22)</f>
        <v>916812812</v>
      </c>
      <c r="O23" s="101">
        <f t="shared" si="4"/>
        <v>190028024</v>
      </c>
      <c r="P23" s="125">
        <f t="shared" si="5"/>
        <v>0.20669495701742213</v>
      </c>
      <c r="R23" s="101">
        <f t="shared" si="6"/>
        <v>178217430</v>
      </c>
      <c r="S23" s="125">
        <f t="shared" si="7"/>
        <v>0.19438802301554223</v>
      </c>
    </row>
    <row r="24" spans="1:19" ht="15" customHeight="1" x14ac:dyDescent="0.3">
      <c r="A24" s="18"/>
      <c r="B24" s="18"/>
      <c r="E24" s="10"/>
      <c r="F24" s="10"/>
      <c r="G24" s="10"/>
      <c r="H24" s="10"/>
      <c r="I24" s="10"/>
      <c r="J24" s="10"/>
      <c r="K24" s="10"/>
      <c r="O24" s="101"/>
      <c r="P24" s="125"/>
      <c r="R24" s="101"/>
      <c r="S24" s="125"/>
    </row>
    <row r="25" spans="1:19" ht="20.25" customHeight="1" x14ac:dyDescent="0.3">
      <c r="A25" s="11" t="s">
        <v>153</v>
      </c>
      <c r="B25" s="11"/>
      <c r="E25" s="24">
        <f>+E15-E23</f>
        <v>-159171433</v>
      </c>
      <c r="F25" s="24"/>
      <c r="G25" s="24">
        <f>+G15-G23</f>
        <v>-39082728</v>
      </c>
      <c r="H25" s="24"/>
      <c r="I25" s="24">
        <f>+I15-I23</f>
        <v>-142784290</v>
      </c>
      <c r="J25" s="24"/>
      <c r="K25" s="24">
        <f>+K15-K23</f>
        <v>-36544638</v>
      </c>
      <c r="O25" s="101">
        <f t="shared" si="4"/>
        <v>-120088705</v>
      </c>
      <c r="P25" s="125">
        <f t="shared" si="5"/>
        <v>3.0726797013760145</v>
      </c>
      <c r="R25" s="101">
        <f t="shared" si="6"/>
        <v>-106239652</v>
      </c>
      <c r="S25" s="125">
        <f t="shared" si="7"/>
        <v>2.9071201088378547</v>
      </c>
    </row>
    <row r="26" spans="1:19" ht="20.25" customHeight="1" x14ac:dyDescent="0.3">
      <c r="A26" s="56" t="s">
        <v>148</v>
      </c>
      <c r="B26" s="29"/>
      <c r="C26" s="48">
        <v>24</v>
      </c>
      <c r="D26" s="48"/>
      <c r="E26" s="90">
        <v>-7289399</v>
      </c>
      <c r="F26" s="94"/>
      <c r="G26" s="90">
        <v>-1853664</v>
      </c>
      <c r="H26" s="94"/>
      <c r="I26" s="90">
        <v>-7289399</v>
      </c>
      <c r="J26" s="10"/>
      <c r="K26" s="90">
        <v>-1853664</v>
      </c>
      <c r="O26" s="101">
        <f t="shared" si="4"/>
        <v>-5435735</v>
      </c>
      <c r="P26" s="125">
        <f t="shared" si="5"/>
        <v>2.9324273438983548</v>
      </c>
      <c r="R26" s="101">
        <f t="shared" si="6"/>
        <v>-5435735</v>
      </c>
      <c r="S26" s="125">
        <f t="shared" si="7"/>
        <v>2.9324273438983548</v>
      </c>
    </row>
    <row r="27" spans="1:19" ht="20.25" customHeight="1" thickBot="1" x14ac:dyDescent="0.35">
      <c r="A27" s="11" t="s">
        <v>147</v>
      </c>
      <c r="B27" s="11"/>
      <c r="E27" s="15">
        <f>E25-E26</f>
        <v>-151882034</v>
      </c>
      <c r="F27" s="24"/>
      <c r="G27" s="15">
        <f>G25-G26</f>
        <v>-37229064</v>
      </c>
      <c r="H27" s="24"/>
      <c r="I27" s="15">
        <f>I25-I26</f>
        <v>-135494891</v>
      </c>
      <c r="J27" s="10"/>
      <c r="K27" s="15">
        <f>K25-K26</f>
        <v>-34690974</v>
      </c>
      <c r="O27" s="101">
        <f t="shared" si="4"/>
        <v>-114652970</v>
      </c>
      <c r="P27" s="125">
        <f t="shared" si="5"/>
        <v>3.0796629751422167</v>
      </c>
      <c r="R27" s="101">
        <f t="shared" si="6"/>
        <v>-100803917</v>
      </c>
      <c r="S27" s="125">
        <f t="shared" si="7"/>
        <v>2.9057678518913881</v>
      </c>
    </row>
    <row r="28" spans="1:19" ht="15" customHeight="1" thickTop="1" x14ac:dyDescent="0.3">
      <c r="A28" s="11"/>
      <c r="B28" s="11"/>
      <c r="E28" s="24"/>
      <c r="F28" s="24"/>
      <c r="G28" s="24"/>
      <c r="H28" s="24"/>
      <c r="I28" s="24"/>
      <c r="J28" s="10"/>
      <c r="K28" s="24"/>
    </row>
    <row r="29" spans="1:19" ht="20.25" customHeight="1" x14ac:dyDescent="0.3">
      <c r="A29" s="11" t="s">
        <v>129</v>
      </c>
      <c r="B29" s="11"/>
      <c r="E29" s="24"/>
      <c r="F29" s="24"/>
      <c r="G29" s="24"/>
      <c r="H29" s="24"/>
      <c r="I29" s="24"/>
      <c r="J29" s="10"/>
      <c r="K29" s="24"/>
    </row>
    <row r="30" spans="1:19" customFormat="1" ht="20.25" customHeight="1" x14ac:dyDescent="0.3">
      <c r="A30" s="19" t="s">
        <v>93</v>
      </c>
      <c r="B30" s="48"/>
      <c r="C30" s="48"/>
      <c r="D30" s="88"/>
      <c r="E30" s="94"/>
      <c r="F30" s="88"/>
      <c r="G30" s="94"/>
      <c r="H30" s="88"/>
    </row>
    <row r="31" spans="1:19" customFormat="1" ht="20.25" customHeight="1" x14ac:dyDescent="0.3">
      <c r="A31" s="19" t="s">
        <v>94</v>
      </c>
      <c r="B31" s="48"/>
      <c r="C31" s="48"/>
      <c r="D31" s="88"/>
      <c r="E31" s="94"/>
      <c r="F31" s="88"/>
      <c r="G31" s="94"/>
      <c r="H31" s="88"/>
    </row>
    <row r="32" spans="1:19" ht="20.25" customHeight="1" x14ac:dyDescent="0.3">
      <c r="A32" s="20" t="s">
        <v>95</v>
      </c>
      <c r="B32" s="11"/>
      <c r="E32" s="24"/>
      <c r="F32" s="24"/>
      <c r="G32" s="24"/>
      <c r="H32" s="24"/>
      <c r="I32" s="24"/>
      <c r="J32" s="10"/>
      <c r="K32" s="24"/>
    </row>
    <row r="33" spans="1:11" ht="20.25" customHeight="1" x14ac:dyDescent="0.3">
      <c r="A33" s="20" t="s">
        <v>71</v>
      </c>
      <c r="B33" s="11"/>
      <c r="E33" s="127">
        <v>-13725349</v>
      </c>
      <c r="F33" s="94"/>
      <c r="G33" s="90">
        <v>-1414726</v>
      </c>
      <c r="H33" s="94"/>
      <c r="I33" s="96">
        <v>0</v>
      </c>
      <c r="J33" s="94"/>
      <c r="K33" s="96">
        <v>0</v>
      </c>
    </row>
    <row r="34" spans="1:11" ht="20.25" customHeight="1" x14ac:dyDescent="0.3">
      <c r="A34" s="11" t="s">
        <v>97</v>
      </c>
      <c r="B34" s="11"/>
      <c r="E34" s="128"/>
      <c r="F34" s="94"/>
      <c r="G34" s="107"/>
      <c r="H34" s="94"/>
      <c r="I34" s="108"/>
      <c r="J34" s="94"/>
      <c r="K34" s="108"/>
    </row>
    <row r="35" spans="1:11" ht="20.25" customHeight="1" x14ac:dyDescent="0.3">
      <c r="A35" s="11"/>
      <c r="B35" s="85" t="s">
        <v>96</v>
      </c>
      <c r="E35" s="129">
        <f>SUM(E30:E33)</f>
        <v>-13725349</v>
      </c>
      <c r="F35" s="24"/>
      <c r="G35" s="83">
        <f>SUM(G30:G33)</f>
        <v>-1414726</v>
      </c>
      <c r="H35" s="24"/>
      <c r="I35" s="112">
        <f>SUM(I30:I33)</f>
        <v>0</v>
      </c>
      <c r="J35" s="10"/>
      <c r="K35" s="112">
        <f>SUM(K30:K33)</f>
        <v>0</v>
      </c>
    </row>
    <row r="36" spans="1:11" ht="20.25" customHeight="1" x14ac:dyDescent="0.3">
      <c r="A36" s="1" t="s">
        <v>120</v>
      </c>
      <c r="B36" s="11"/>
    </row>
    <row r="37" spans="1:11" ht="20.25" customHeight="1" thickBot="1" x14ac:dyDescent="0.35">
      <c r="A37" s="1"/>
      <c r="B37" s="85" t="s">
        <v>96</v>
      </c>
      <c r="E37" s="15">
        <f>E27+E35</f>
        <v>-165607383</v>
      </c>
      <c r="F37" s="24"/>
      <c r="G37" s="15">
        <f>G27+G35</f>
        <v>-38643790</v>
      </c>
      <c r="H37" s="24"/>
      <c r="I37" s="15">
        <f>I27+I35</f>
        <v>-135494891</v>
      </c>
      <c r="J37" s="10"/>
      <c r="K37" s="15">
        <f>K27+K35</f>
        <v>-34690974</v>
      </c>
    </row>
    <row r="38" spans="1:11" ht="15" customHeight="1" thickTop="1" x14ac:dyDescent="0.3">
      <c r="A38" s="18"/>
      <c r="B38" s="18"/>
      <c r="J38" s="8"/>
    </row>
    <row r="39" spans="1:11" ht="20.25" customHeight="1" thickBot="1" x14ac:dyDescent="0.35">
      <c r="A39" s="11" t="s">
        <v>154</v>
      </c>
      <c r="B39" s="11"/>
      <c r="C39" s="16">
        <v>25</v>
      </c>
      <c r="E39" s="110">
        <f>E27/570511000</f>
        <v>-0.26622104394130874</v>
      </c>
      <c r="F39" s="95"/>
      <c r="G39" s="110">
        <f>G27/570511000</f>
        <v>-6.5255646253972316E-2</v>
      </c>
      <c r="H39" s="95"/>
      <c r="I39" s="110">
        <f>I27/570511000</f>
        <v>-0.23749742073334257</v>
      </c>
      <c r="J39" s="28"/>
      <c r="K39" s="110">
        <f>K27/570511000</f>
        <v>-6.0806845091505683E-2</v>
      </c>
    </row>
    <row r="40" spans="1:11" ht="20.25" customHeight="1" thickTop="1" x14ac:dyDescent="0.3">
      <c r="A40" s="11"/>
      <c r="B40" s="11"/>
      <c r="E40" s="6"/>
      <c r="F40" s="6"/>
      <c r="G40" s="6"/>
      <c r="H40" s="6"/>
      <c r="I40" s="6"/>
      <c r="J40" s="6"/>
      <c r="K40" s="6"/>
    </row>
    <row r="44" spans="1:11" ht="20.25" customHeight="1" x14ac:dyDescent="0.3">
      <c r="E44" s="9"/>
      <c r="F44" s="9"/>
      <c r="G44" s="9"/>
      <c r="H44" s="9"/>
      <c r="I44" s="9"/>
      <c r="K44" s="9"/>
    </row>
    <row r="45" spans="1:11" ht="20.25" customHeight="1" x14ac:dyDescent="0.3">
      <c r="E45" s="9"/>
      <c r="F45" s="9"/>
      <c r="G45" s="9"/>
      <c r="H45" s="9"/>
      <c r="I45" s="9"/>
      <c r="K45" s="9"/>
    </row>
    <row r="46" spans="1:11" ht="20.25" customHeight="1" x14ac:dyDescent="0.3">
      <c r="E46" s="9"/>
      <c r="F46" s="9"/>
      <c r="G46" s="9"/>
      <c r="H46" s="9"/>
      <c r="I46" s="9"/>
      <c r="K46" s="9"/>
    </row>
  </sheetData>
  <mergeCells count="9">
    <mergeCell ref="R7:S7"/>
    <mergeCell ref="E8:K8"/>
    <mergeCell ref="I6:K6"/>
    <mergeCell ref="I5:K5"/>
    <mergeCell ref="I4:K4"/>
    <mergeCell ref="E4:G4"/>
    <mergeCell ref="E5:G5"/>
    <mergeCell ref="E6:G6"/>
    <mergeCell ref="O7:P7"/>
  </mergeCells>
  <pageMargins left="0.6" right="0.4" top="0.48" bottom="0.5" header="0.5" footer="0.5"/>
  <pageSetup paperSize="9" scale="89" firstPageNumber="7" orientation="portrait" useFirstPageNumber="1" r:id="rId1"/>
  <headerFooter>
    <oddFooter>&amp;L  The accompanying notes are an integral part of these financial statements.
&amp;C&amp;P</oddFooter>
  </headerFooter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7"/>
  <sheetViews>
    <sheetView view="pageBreakPreview" topLeftCell="A13" zoomScale="90" zoomScaleNormal="80" zoomScaleSheetLayoutView="90" workbookViewId="0">
      <selection activeCell="B61" sqref="B61"/>
    </sheetView>
  </sheetViews>
  <sheetFormatPr defaultColWidth="9.1796875" defaultRowHeight="20.25" customHeight="1" x14ac:dyDescent="0.3"/>
  <cols>
    <col min="1" max="1" width="47.81640625" style="3" customWidth="1"/>
    <col min="2" max="2" width="7" style="26" customWidth="1"/>
    <col min="3" max="3" width="15" style="3" customWidth="1"/>
    <col min="4" max="4" width="1.453125" style="3" customWidth="1"/>
    <col min="5" max="5" width="15" style="3" customWidth="1"/>
    <col min="6" max="6" width="1.453125" style="3" customWidth="1"/>
    <col min="7" max="7" width="15" style="3" customWidth="1"/>
    <col min="8" max="8" width="1.453125" style="3" customWidth="1"/>
    <col min="9" max="9" width="15" style="3" customWidth="1"/>
    <col min="10" max="10" width="1.453125" style="3" customWidth="1"/>
    <col min="11" max="11" width="15" style="3" customWidth="1"/>
    <col min="12" max="12" width="1.453125" style="3" customWidth="1"/>
    <col min="13" max="13" width="15" style="3" customWidth="1"/>
    <col min="14" max="14" width="11.36328125" style="3" bestFit="1" customWidth="1"/>
    <col min="15" max="16384" width="9.1796875" style="3"/>
  </cols>
  <sheetData>
    <row r="1" spans="1:13" ht="20.25" customHeight="1" x14ac:dyDescent="0.35">
      <c r="A1" s="17" t="s">
        <v>78</v>
      </c>
      <c r="B1" s="71"/>
      <c r="C1" s="7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20.25" customHeight="1" x14ac:dyDescent="0.3">
      <c r="A2" s="12" t="s">
        <v>64</v>
      </c>
      <c r="B2" s="25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20.25" customHeight="1" x14ac:dyDescent="0.3">
      <c r="A3" s="12"/>
      <c r="B3" s="25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19.5" customHeight="1" x14ac:dyDescent="0.3">
      <c r="A4" s="12"/>
      <c r="B4" s="12"/>
      <c r="C4" s="140" t="s">
        <v>72</v>
      </c>
      <c r="D4" s="140"/>
      <c r="E4" s="140"/>
      <c r="F4" s="140"/>
      <c r="G4" s="140"/>
      <c r="H4" s="140"/>
      <c r="I4" s="140"/>
      <c r="J4" s="140"/>
      <c r="K4" s="140"/>
      <c r="L4" s="140"/>
      <c r="M4" s="140"/>
    </row>
    <row r="5" spans="1:13" ht="19.5" customHeight="1" x14ac:dyDescent="0.3">
      <c r="A5" s="12"/>
      <c r="B5" s="12"/>
      <c r="C5" s="2"/>
      <c r="D5" s="2"/>
      <c r="E5" s="99"/>
      <c r="F5" s="2"/>
      <c r="K5" s="97" t="s">
        <v>99</v>
      </c>
      <c r="M5" s="2"/>
    </row>
    <row r="6" spans="1:13" ht="19.5" customHeight="1" x14ac:dyDescent="0.3">
      <c r="A6" s="12"/>
      <c r="B6" s="12"/>
      <c r="C6" s="2"/>
      <c r="D6" s="2"/>
      <c r="E6" s="99"/>
      <c r="F6" s="2"/>
      <c r="G6" s="150" t="s">
        <v>19</v>
      </c>
      <c r="H6" s="150"/>
      <c r="I6" s="150"/>
      <c r="J6" s="5"/>
      <c r="K6" s="119" t="s">
        <v>121</v>
      </c>
      <c r="L6" s="70"/>
      <c r="M6" s="2"/>
    </row>
    <row r="7" spans="1:13" ht="19.5" customHeight="1" x14ac:dyDescent="0.3">
      <c r="A7" s="4"/>
      <c r="B7" s="4"/>
      <c r="C7" s="5" t="s">
        <v>5</v>
      </c>
      <c r="D7" s="5"/>
      <c r="E7" s="99"/>
      <c r="F7" s="5"/>
      <c r="G7" s="97"/>
      <c r="K7" s="97" t="s">
        <v>101</v>
      </c>
    </row>
    <row r="8" spans="1:13" ht="19.5" customHeight="1" x14ac:dyDescent="0.3">
      <c r="A8" s="4"/>
      <c r="B8" s="4"/>
      <c r="C8" s="46" t="s">
        <v>131</v>
      </c>
      <c r="D8" s="5"/>
      <c r="E8" s="46" t="s">
        <v>103</v>
      </c>
      <c r="F8" s="5"/>
      <c r="G8" s="97" t="s">
        <v>98</v>
      </c>
      <c r="K8" s="97" t="s">
        <v>124</v>
      </c>
      <c r="M8" s="5" t="s">
        <v>31</v>
      </c>
    </row>
    <row r="9" spans="1:13" ht="19.5" customHeight="1" x14ac:dyDescent="0.3">
      <c r="A9" s="1"/>
      <c r="B9" s="13" t="s">
        <v>6</v>
      </c>
      <c r="C9" s="46" t="s">
        <v>132</v>
      </c>
      <c r="D9" s="5"/>
      <c r="E9" s="46" t="s">
        <v>102</v>
      </c>
      <c r="F9" s="5"/>
      <c r="G9" s="98" t="s">
        <v>60</v>
      </c>
      <c r="H9" s="5"/>
      <c r="I9" s="5" t="s">
        <v>1</v>
      </c>
      <c r="J9" s="5"/>
      <c r="K9" s="97" t="s">
        <v>123</v>
      </c>
      <c r="L9" s="5"/>
      <c r="M9" s="97" t="s">
        <v>32</v>
      </c>
    </row>
    <row r="10" spans="1:13" s="72" customFormat="1" ht="20.25" customHeight="1" x14ac:dyDescent="0.3">
      <c r="A10" s="68"/>
      <c r="B10" s="25"/>
      <c r="C10" s="149" t="s">
        <v>10</v>
      </c>
      <c r="D10" s="149"/>
      <c r="E10" s="149"/>
      <c r="F10" s="149"/>
      <c r="G10" s="149"/>
      <c r="H10" s="149"/>
      <c r="I10" s="149"/>
      <c r="J10" s="149"/>
      <c r="K10" s="149"/>
      <c r="L10" s="149"/>
      <c r="M10" s="149"/>
    </row>
    <row r="11" spans="1:13" customFormat="1" ht="19.5" customHeight="1" x14ac:dyDescent="0.3">
      <c r="A11" s="68" t="s">
        <v>110</v>
      </c>
      <c r="B11" s="25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</row>
    <row r="12" spans="1:13" customFormat="1" ht="19.5" customHeight="1" x14ac:dyDescent="0.3">
      <c r="A12" s="1" t="s">
        <v>112</v>
      </c>
      <c r="B12" s="25"/>
      <c r="C12" s="74">
        <v>142627650</v>
      </c>
      <c r="D12" s="74"/>
      <c r="E12" s="74">
        <v>286487187</v>
      </c>
      <c r="F12" s="74"/>
      <c r="G12" s="74">
        <v>14300000</v>
      </c>
      <c r="H12" s="67"/>
      <c r="I12" s="67">
        <v>1079673679</v>
      </c>
      <c r="J12" s="67"/>
      <c r="K12" s="67">
        <v>690308</v>
      </c>
      <c r="L12" s="67"/>
      <c r="M12" s="67">
        <f>SUM(C12:L12)</f>
        <v>1523778824</v>
      </c>
    </row>
    <row r="13" spans="1:13" customFormat="1" ht="19.5" customHeight="1" x14ac:dyDescent="0.3">
      <c r="A13" s="1"/>
      <c r="B13" s="25"/>
      <c r="C13" s="67"/>
      <c r="D13" s="77"/>
      <c r="E13" s="67"/>
      <c r="F13" s="77"/>
      <c r="G13" s="67"/>
      <c r="H13" s="67"/>
      <c r="I13" s="67"/>
      <c r="J13" s="67"/>
      <c r="K13" s="67"/>
      <c r="L13" s="67"/>
      <c r="M13" s="67"/>
    </row>
    <row r="14" spans="1:13" customFormat="1" ht="19.5" customHeight="1" x14ac:dyDescent="0.3">
      <c r="A14" s="1" t="s">
        <v>74</v>
      </c>
      <c r="B14" s="25"/>
      <c r="C14" s="67"/>
      <c r="D14" s="77"/>
      <c r="E14" s="67"/>
      <c r="F14" s="77"/>
      <c r="G14" s="67"/>
      <c r="H14" s="67"/>
      <c r="I14" s="67"/>
      <c r="J14" s="67"/>
      <c r="K14" s="67"/>
      <c r="L14" s="67"/>
      <c r="M14" s="67"/>
    </row>
    <row r="15" spans="1:13" customFormat="1" ht="19.5" customHeight="1" x14ac:dyDescent="0.3">
      <c r="A15" s="65" t="s">
        <v>85</v>
      </c>
      <c r="B15" s="25"/>
      <c r="C15" s="67"/>
      <c r="D15" s="77"/>
      <c r="E15" s="67"/>
      <c r="F15" s="77"/>
      <c r="G15" s="67"/>
      <c r="H15" s="67"/>
      <c r="I15" s="67"/>
      <c r="J15" s="67"/>
      <c r="K15" s="67"/>
      <c r="L15" s="67"/>
      <c r="M15" s="67"/>
    </row>
    <row r="16" spans="1:13" customFormat="1" ht="19.5" customHeight="1" x14ac:dyDescent="0.3">
      <c r="A16" s="70" t="s">
        <v>61</v>
      </c>
      <c r="B16" s="121">
        <v>26</v>
      </c>
      <c r="C16" s="102">
        <v>0</v>
      </c>
      <c r="D16" s="102"/>
      <c r="E16" s="102">
        <v>0</v>
      </c>
      <c r="F16" s="102"/>
      <c r="G16" s="102">
        <v>0</v>
      </c>
      <c r="H16" s="88"/>
      <c r="I16" s="60">
        <v>-11409052</v>
      </c>
      <c r="J16" s="103"/>
      <c r="K16" s="103">
        <v>0</v>
      </c>
      <c r="L16" s="103"/>
      <c r="M16" s="60">
        <f>SUM(C16:L16)</f>
        <v>-11409052</v>
      </c>
    </row>
    <row r="17" spans="1:13" customFormat="1" ht="19.5" customHeight="1" x14ac:dyDescent="0.3">
      <c r="A17" s="65" t="s">
        <v>86</v>
      </c>
      <c r="B17" s="121"/>
      <c r="C17" s="66">
        <f>SUM(C16:C16)</f>
        <v>0</v>
      </c>
      <c r="D17" s="74"/>
      <c r="E17" s="66">
        <f>SUM(E16:E16)</f>
        <v>0</v>
      </c>
      <c r="F17" s="74"/>
      <c r="G17" s="66">
        <f>SUM(G16:G16)</f>
        <v>0</v>
      </c>
      <c r="H17" s="67"/>
      <c r="I17" s="66">
        <f>SUM(I16:I16)</f>
        <v>-11409052</v>
      </c>
      <c r="J17" s="67"/>
      <c r="K17" s="66">
        <f>SUM(K16:K16)</f>
        <v>0</v>
      </c>
      <c r="L17" s="67"/>
      <c r="M17" s="66">
        <f>SUM(M16:M16)</f>
        <v>-11409052</v>
      </c>
    </row>
    <row r="18" spans="1:13" customFormat="1" ht="19.5" customHeight="1" x14ac:dyDescent="0.3">
      <c r="A18" s="65"/>
      <c r="B18" s="121"/>
      <c r="C18" s="77"/>
      <c r="D18" s="77"/>
      <c r="E18" s="77"/>
      <c r="F18" s="77"/>
      <c r="G18" s="77"/>
      <c r="H18" s="67"/>
      <c r="I18" s="75"/>
      <c r="J18" s="75"/>
      <c r="K18" s="75"/>
      <c r="L18" s="75"/>
      <c r="M18" s="67"/>
    </row>
    <row r="19" spans="1:13" customFormat="1" ht="19.5" customHeight="1" x14ac:dyDescent="0.3">
      <c r="A19" s="68" t="s">
        <v>62</v>
      </c>
      <c r="B19" s="121"/>
      <c r="C19" s="77"/>
      <c r="D19" s="77"/>
      <c r="E19" s="77"/>
      <c r="F19" s="77"/>
      <c r="G19" s="77"/>
      <c r="H19" s="67"/>
      <c r="I19" s="75"/>
      <c r="J19" s="75"/>
      <c r="K19" s="75"/>
      <c r="L19" s="75"/>
      <c r="M19" s="67"/>
    </row>
    <row r="20" spans="1:13" customFormat="1" ht="19.5" customHeight="1" x14ac:dyDescent="0.3">
      <c r="A20" s="78" t="s">
        <v>122</v>
      </c>
      <c r="B20" s="25"/>
      <c r="C20" s="102">
        <v>0</v>
      </c>
      <c r="D20" s="102"/>
      <c r="E20" s="102">
        <v>0</v>
      </c>
      <c r="F20" s="102"/>
      <c r="G20" s="102">
        <v>0</v>
      </c>
      <c r="H20" s="88"/>
      <c r="I20" s="60">
        <v>-37229064</v>
      </c>
      <c r="J20" s="60"/>
      <c r="K20" s="60">
        <v>0</v>
      </c>
      <c r="L20" s="60"/>
      <c r="M20" s="60">
        <f>SUM(C20:L20)</f>
        <v>-37229064</v>
      </c>
    </row>
    <row r="21" spans="1:13" customFormat="1" ht="19.5" customHeight="1" x14ac:dyDescent="0.3">
      <c r="A21" s="78" t="s">
        <v>126</v>
      </c>
      <c r="B21" s="121"/>
      <c r="C21" s="102">
        <v>0</v>
      </c>
      <c r="D21" s="102"/>
      <c r="E21" s="102">
        <v>0</v>
      </c>
      <c r="F21" s="102"/>
      <c r="G21" s="102">
        <v>0</v>
      </c>
      <c r="H21" s="88"/>
      <c r="I21" s="60">
        <v>0</v>
      </c>
      <c r="J21" s="60"/>
      <c r="K21" s="60">
        <v>-1414726</v>
      </c>
      <c r="L21" s="60"/>
      <c r="M21" s="60">
        <f>SUM(C21:L21)</f>
        <v>-1414726</v>
      </c>
    </row>
    <row r="22" spans="1:13" customFormat="1" ht="19.5" customHeight="1" x14ac:dyDescent="0.3">
      <c r="A22" s="68" t="s">
        <v>127</v>
      </c>
      <c r="B22" s="121"/>
      <c r="C22" s="66">
        <f>SUM(C20:C21)</f>
        <v>0</v>
      </c>
      <c r="D22" s="74"/>
      <c r="E22" s="66">
        <f>SUM(E20:E21)</f>
        <v>0</v>
      </c>
      <c r="F22" s="74"/>
      <c r="G22" s="66">
        <f>SUM(G20:G21)</f>
        <v>0</v>
      </c>
      <c r="H22" s="67"/>
      <c r="I22" s="66">
        <f>SUM(I20:I21)</f>
        <v>-37229064</v>
      </c>
      <c r="J22" s="67"/>
      <c r="K22" s="66">
        <f>SUM(K20:K21)</f>
        <v>-1414726</v>
      </c>
      <c r="L22" s="67"/>
      <c r="M22" s="66">
        <f>SUM(M20:M21)</f>
        <v>-38643790</v>
      </c>
    </row>
    <row r="23" spans="1:13" customFormat="1" ht="19.5" customHeight="1" x14ac:dyDescent="0.3">
      <c r="A23" s="68"/>
      <c r="B23" s="121"/>
      <c r="C23" s="77"/>
      <c r="D23" s="77"/>
      <c r="E23" s="77"/>
      <c r="F23" s="77"/>
      <c r="G23" s="77"/>
      <c r="H23" s="67"/>
      <c r="I23" s="75"/>
      <c r="J23" s="75"/>
      <c r="K23" s="75"/>
      <c r="L23" s="75"/>
      <c r="M23" s="67"/>
    </row>
    <row r="24" spans="1:13" customFormat="1" ht="19.5" customHeight="1" thickBot="1" x14ac:dyDescent="0.35">
      <c r="A24" s="87" t="s">
        <v>111</v>
      </c>
      <c r="B24" s="25"/>
      <c r="C24" s="79">
        <f>C12+C17+C22</f>
        <v>142627650</v>
      </c>
      <c r="D24" s="67"/>
      <c r="E24" s="79">
        <f>E12+E17+E22</f>
        <v>286487187</v>
      </c>
      <c r="F24" s="67"/>
      <c r="G24" s="79">
        <f>G12+G17+G22</f>
        <v>14300000</v>
      </c>
      <c r="H24" s="67"/>
      <c r="I24" s="79">
        <f>I12+I17+I22</f>
        <v>1031035563</v>
      </c>
      <c r="J24" s="67"/>
      <c r="K24" s="79">
        <f>K12+K17+K22</f>
        <v>-724418</v>
      </c>
      <c r="L24" s="67"/>
      <c r="M24" s="79">
        <f>M12+M17+M22</f>
        <v>1473725982</v>
      </c>
    </row>
    <row r="25" spans="1:13" s="72" customFormat="1" ht="19.5" customHeight="1" thickTop="1" x14ac:dyDescent="0.3">
      <c r="B25" s="86"/>
      <c r="I25" s="24"/>
      <c r="M25" s="80"/>
    </row>
    <row r="27" spans="1:13" ht="20.25" customHeight="1" x14ac:dyDescent="0.3">
      <c r="I27" s="115" t="e">
        <f>#REF!-SFP!G63</f>
        <v>#REF!</v>
      </c>
      <c r="J27" s="117"/>
      <c r="K27" s="117"/>
      <c r="L27" s="117"/>
      <c r="M27" s="115" t="e">
        <f>#REF!-SFP!G65</f>
        <v>#REF!</v>
      </c>
    </row>
  </sheetData>
  <mergeCells count="3">
    <mergeCell ref="C10:M10"/>
    <mergeCell ref="C4:M4"/>
    <mergeCell ref="G6:I6"/>
  </mergeCells>
  <pageMargins left="0.6" right="0.4" top="0.48" bottom="0.5" header="0.5" footer="0.5"/>
  <pageSetup paperSize="9" scale="90" firstPageNumber="8" fitToHeight="2" orientation="landscape" useFirstPageNumber="1" r:id="rId1"/>
  <headerFooter>
    <oddFooter>&amp;L  The accompanying notes are an integral part of these financial statements.
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O29"/>
  <sheetViews>
    <sheetView view="pageBreakPreview" zoomScale="80" zoomScaleNormal="80" zoomScaleSheetLayoutView="80" workbookViewId="0">
      <selection activeCell="B61" sqref="B61"/>
    </sheetView>
  </sheetViews>
  <sheetFormatPr defaultRowHeight="20.25" customHeight="1" x14ac:dyDescent="0.3"/>
  <cols>
    <col min="1" max="1" width="47.36328125" customWidth="1"/>
    <col min="2" max="2" width="7.08984375" customWidth="1"/>
    <col min="3" max="3" width="15" customWidth="1"/>
    <col min="4" max="4" width="1.453125" customWidth="1"/>
    <col min="5" max="5" width="15" customWidth="1"/>
    <col min="6" max="6" width="1.453125" customWidth="1"/>
    <col min="7" max="7" width="15" customWidth="1"/>
    <col min="8" max="8" width="1.453125" customWidth="1"/>
    <col min="9" max="9" width="15" customWidth="1"/>
    <col min="10" max="10" width="1.453125" customWidth="1"/>
    <col min="11" max="11" width="15" customWidth="1"/>
    <col min="12" max="12" width="1.453125" customWidth="1"/>
    <col min="13" max="13" width="15" customWidth="1"/>
    <col min="14" max="14" width="12" bestFit="1" customWidth="1"/>
  </cols>
  <sheetData>
    <row r="1" spans="1:15" ht="19.5" customHeight="1" x14ac:dyDescent="0.35">
      <c r="A1" s="17" t="s">
        <v>78</v>
      </c>
      <c r="B1" s="71"/>
      <c r="C1" s="7"/>
      <c r="D1" s="2"/>
      <c r="E1" s="2"/>
      <c r="F1" s="2"/>
      <c r="G1" s="2"/>
      <c r="H1" s="2"/>
      <c r="I1" s="2"/>
      <c r="J1" s="2"/>
      <c r="K1" s="2"/>
      <c r="L1" s="2"/>
      <c r="M1" s="2"/>
      <c r="N1" s="114"/>
      <c r="O1" s="114"/>
    </row>
    <row r="2" spans="1:15" ht="19.5" customHeight="1" x14ac:dyDescent="0.3">
      <c r="A2" s="12" t="s">
        <v>64</v>
      </c>
      <c r="B2" s="25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5" ht="19.5" customHeight="1" x14ac:dyDescent="0.3">
      <c r="A3" s="12"/>
      <c r="B3" s="25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5" ht="19.5" customHeight="1" x14ac:dyDescent="0.3">
      <c r="A4" s="12"/>
      <c r="B4" s="12"/>
      <c r="C4" s="140" t="s">
        <v>72</v>
      </c>
      <c r="D4" s="140"/>
      <c r="E4" s="140"/>
      <c r="F4" s="140"/>
      <c r="G4" s="140"/>
      <c r="H4" s="140"/>
      <c r="I4" s="140"/>
      <c r="J4" s="140"/>
      <c r="K4" s="140"/>
      <c r="L4" s="140"/>
      <c r="M4" s="140"/>
    </row>
    <row r="5" spans="1:15" ht="19.5" customHeight="1" x14ac:dyDescent="0.3">
      <c r="A5" s="12"/>
      <c r="B5" s="12"/>
      <c r="C5" s="2"/>
      <c r="D5" s="2"/>
      <c r="E5" s="99"/>
      <c r="F5" s="2"/>
      <c r="G5" s="3"/>
      <c r="H5" s="3"/>
      <c r="I5" s="3"/>
      <c r="J5" s="3"/>
      <c r="K5" s="97" t="s">
        <v>99</v>
      </c>
      <c r="L5" s="3"/>
      <c r="M5" s="2"/>
    </row>
    <row r="6" spans="1:15" ht="19.5" customHeight="1" x14ac:dyDescent="0.3">
      <c r="A6" s="12"/>
      <c r="B6" s="12"/>
      <c r="C6" s="2"/>
      <c r="D6" s="2"/>
      <c r="E6" s="99"/>
      <c r="F6" s="2"/>
      <c r="G6" s="150" t="s">
        <v>19</v>
      </c>
      <c r="H6" s="150"/>
      <c r="I6" s="150"/>
      <c r="J6" s="5"/>
      <c r="K6" s="119" t="s">
        <v>121</v>
      </c>
      <c r="L6" s="70"/>
      <c r="M6" s="2"/>
    </row>
    <row r="7" spans="1:15" ht="19.5" customHeight="1" x14ac:dyDescent="0.3">
      <c r="A7" s="4"/>
      <c r="B7" s="4"/>
      <c r="C7" s="5" t="s">
        <v>5</v>
      </c>
      <c r="D7" s="5"/>
      <c r="E7" s="99"/>
      <c r="F7" s="5"/>
      <c r="G7" s="97"/>
      <c r="H7" s="3"/>
      <c r="I7" s="3"/>
      <c r="J7" s="3"/>
      <c r="K7" s="97" t="s">
        <v>101</v>
      </c>
      <c r="L7" s="3"/>
      <c r="M7" s="3"/>
    </row>
    <row r="8" spans="1:15" ht="19.5" customHeight="1" x14ac:dyDescent="0.3">
      <c r="A8" s="4"/>
      <c r="B8" s="4"/>
      <c r="C8" s="46" t="s">
        <v>131</v>
      </c>
      <c r="D8" s="5"/>
      <c r="E8" s="46" t="s">
        <v>103</v>
      </c>
      <c r="F8" s="5"/>
      <c r="G8" s="97" t="s">
        <v>98</v>
      </c>
      <c r="H8" s="3"/>
      <c r="I8" s="3"/>
      <c r="J8" s="3"/>
      <c r="K8" s="97" t="s">
        <v>124</v>
      </c>
      <c r="L8" s="3"/>
      <c r="M8" s="5" t="s">
        <v>31</v>
      </c>
    </row>
    <row r="9" spans="1:15" ht="19.5" customHeight="1" x14ac:dyDescent="0.3">
      <c r="A9" s="1"/>
      <c r="B9" s="13"/>
      <c r="C9" s="46" t="s">
        <v>132</v>
      </c>
      <c r="D9" s="5"/>
      <c r="E9" s="46" t="s">
        <v>102</v>
      </c>
      <c r="F9" s="5"/>
      <c r="G9" s="98" t="s">
        <v>60</v>
      </c>
      <c r="H9" s="5"/>
      <c r="I9" s="5" t="s">
        <v>1</v>
      </c>
      <c r="J9" s="5"/>
      <c r="K9" s="97" t="s">
        <v>123</v>
      </c>
      <c r="L9" s="5"/>
      <c r="M9" s="97" t="s">
        <v>32</v>
      </c>
    </row>
    <row r="10" spans="1:15" ht="19.5" customHeight="1" x14ac:dyDescent="0.3">
      <c r="A10" s="68"/>
      <c r="B10" s="25"/>
      <c r="C10" s="149" t="s">
        <v>10</v>
      </c>
      <c r="D10" s="149"/>
      <c r="E10" s="149"/>
      <c r="F10" s="149"/>
      <c r="G10" s="149"/>
      <c r="H10" s="149"/>
      <c r="I10" s="149"/>
      <c r="J10" s="149"/>
      <c r="K10" s="149"/>
      <c r="L10" s="149"/>
      <c r="M10" s="149"/>
    </row>
    <row r="11" spans="1:15" ht="19.5" customHeight="1" x14ac:dyDescent="0.3">
      <c r="A11" s="68" t="s">
        <v>134</v>
      </c>
      <c r="B11" s="25"/>
      <c r="C11" s="92"/>
      <c r="D11" s="92"/>
      <c r="E11" s="92"/>
      <c r="F11" s="92"/>
      <c r="G11" s="92"/>
      <c r="H11" s="92"/>
      <c r="I11" s="92"/>
      <c r="J11" s="92"/>
      <c r="K11" s="92"/>
      <c r="L11" s="92"/>
      <c r="M11" s="92"/>
    </row>
    <row r="12" spans="1:15" ht="19.5" customHeight="1" x14ac:dyDescent="0.3">
      <c r="A12" s="1" t="s">
        <v>135</v>
      </c>
      <c r="B12" s="25"/>
      <c r="C12" s="74">
        <v>142627650</v>
      </c>
      <c r="D12" s="74"/>
      <c r="E12" s="74">
        <v>286487187</v>
      </c>
      <c r="F12" s="74"/>
      <c r="G12" s="74">
        <v>14300000</v>
      </c>
      <c r="H12" s="67"/>
      <c r="I12" s="67">
        <v>1031035563</v>
      </c>
      <c r="J12" s="67"/>
      <c r="K12" s="67">
        <v>-724418</v>
      </c>
      <c r="L12" s="67"/>
      <c r="M12" s="67">
        <f>SUM(C12:L12)</f>
        <v>1473725982</v>
      </c>
    </row>
    <row r="13" spans="1:15" ht="19.5" hidden="1" customHeight="1" x14ac:dyDescent="0.3">
      <c r="A13" s="1"/>
      <c r="B13" s="25"/>
      <c r="C13" s="67"/>
      <c r="D13" s="77"/>
      <c r="E13" s="67"/>
      <c r="F13" s="77"/>
      <c r="G13" s="67"/>
      <c r="H13" s="67"/>
      <c r="I13" s="67"/>
      <c r="J13" s="67"/>
      <c r="K13" s="67"/>
      <c r="L13" s="67"/>
      <c r="M13" s="67"/>
    </row>
    <row r="14" spans="1:15" ht="19.5" hidden="1" customHeight="1" x14ac:dyDescent="0.3">
      <c r="A14" s="1" t="s">
        <v>74</v>
      </c>
      <c r="B14" s="25"/>
      <c r="C14" s="67"/>
      <c r="D14" s="77"/>
      <c r="E14" s="67"/>
      <c r="F14" s="77"/>
      <c r="G14" s="67"/>
      <c r="H14" s="67"/>
      <c r="I14" s="67"/>
      <c r="J14" s="67"/>
      <c r="K14" s="67"/>
      <c r="L14" s="67"/>
      <c r="M14" s="67"/>
    </row>
    <row r="15" spans="1:15" ht="19.5" hidden="1" customHeight="1" x14ac:dyDescent="0.3">
      <c r="A15" s="65" t="s">
        <v>85</v>
      </c>
      <c r="B15" s="25"/>
      <c r="C15" s="67"/>
      <c r="D15" s="77"/>
      <c r="E15" s="67"/>
      <c r="F15" s="77"/>
      <c r="G15" s="67"/>
      <c r="H15" s="67"/>
      <c r="I15" s="67"/>
      <c r="J15" s="67"/>
      <c r="K15" s="67"/>
      <c r="L15" s="67"/>
      <c r="M15" s="67"/>
    </row>
    <row r="16" spans="1:15" ht="19.5" hidden="1" customHeight="1" x14ac:dyDescent="0.3">
      <c r="A16" s="70" t="s">
        <v>61</v>
      </c>
      <c r="B16" s="13">
        <v>27</v>
      </c>
      <c r="C16" s="102">
        <v>0</v>
      </c>
      <c r="D16" s="102"/>
      <c r="E16" s="102">
        <v>0</v>
      </c>
      <c r="F16" s="102"/>
      <c r="G16" s="102">
        <v>0</v>
      </c>
      <c r="H16" s="88"/>
      <c r="I16" s="60"/>
      <c r="J16" s="103"/>
      <c r="K16" s="103">
        <v>0</v>
      </c>
      <c r="L16" s="103"/>
      <c r="M16" s="60">
        <f>SUM(C16:L16)</f>
        <v>0</v>
      </c>
    </row>
    <row r="17" spans="1:13" ht="19.5" hidden="1" customHeight="1" x14ac:dyDescent="0.3">
      <c r="A17" s="65" t="s">
        <v>86</v>
      </c>
      <c r="B17" s="13"/>
      <c r="C17" s="66">
        <f>SUM(C16:C16)</f>
        <v>0</v>
      </c>
      <c r="D17" s="74"/>
      <c r="E17" s="66">
        <f>SUM(E16:E16)</f>
        <v>0</v>
      </c>
      <c r="F17" s="74"/>
      <c r="G17" s="66">
        <f>SUM(G16:G16)</f>
        <v>0</v>
      </c>
      <c r="H17" s="67"/>
      <c r="I17" s="66">
        <f>SUM(I16:I16)</f>
        <v>0</v>
      </c>
      <c r="J17" s="67"/>
      <c r="K17" s="66">
        <f>SUM(K16:K16)</f>
        <v>0</v>
      </c>
      <c r="L17" s="67"/>
      <c r="M17" s="66">
        <f>SUM(M16:M16)</f>
        <v>0</v>
      </c>
    </row>
    <row r="18" spans="1:13" ht="19.5" customHeight="1" x14ac:dyDescent="0.3">
      <c r="A18" s="65"/>
      <c r="B18" s="13"/>
      <c r="C18" s="77"/>
      <c r="D18" s="77"/>
      <c r="E18" s="77"/>
      <c r="F18" s="77"/>
      <c r="G18" s="77"/>
      <c r="H18" s="67"/>
      <c r="I18" s="75"/>
      <c r="J18" s="75"/>
      <c r="K18" s="75"/>
      <c r="L18" s="75"/>
      <c r="M18" s="67"/>
    </row>
    <row r="19" spans="1:13" ht="19.5" customHeight="1" x14ac:dyDescent="0.3">
      <c r="A19" s="68" t="s">
        <v>62</v>
      </c>
      <c r="B19" s="13"/>
      <c r="C19" s="77"/>
      <c r="D19" s="77"/>
      <c r="E19" s="77"/>
      <c r="F19" s="77"/>
      <c r="G19" s="77"/>
      <c r="H19" s="67"/>
      <c r="I19" s="75"/>
      <c r="J19" s="75"/>
      <c r="K19" s="75"/>
      <c r="L19" s="75"/>
      <c r="M19" s="67"/>
    </row>
    <row r="20" spans="1:13" ht="19.5" customHeight="1" x14ac:dyDescent="0.3">
      <c r="A20" s="78" t="s">
        <v>122</v>
      </c>
      <c r="B20" s="25"/>
      <c r="C20" s="102">
        <v>0</v>
      </c>
      <c r="D20" s="102"/>
      <c r="E20" s="102">
        <v>0</v>
      </c>
      <c r="F20" s="102"/>
      <c r="G20" s="102">
        <v>0</v>
      </c>
      <c r="H20" s="88"/>
      <c r="I20" s="60">
        <f>SCI!E27</f>
        <v>-151882034</v>
      </c>
      <c r="J20" s="60"/>
      <c r="K20" s="60">
        <v>0</v>
      </c>
      <c r="L20" s="60"/>
      <c r="M20" s="60">
        <f>SUM(C20:L20)</f>
        <v>-151882034</v>
      </c>
    </row>
    <row r="21" spans="1:13" ht="19.5" customHeight="1" x14ac:dyDescent="0.3">
      <c r="A21" s="78" t="s">
        <v>126</v>
      </c>
      <c r="B21" s="13"/>
      <c r="C21" s="102">
        <v>0</v>
      </c>
      <c r="D21" s="102"/>
      <c r="E21" s="102">
        <v>0</v>
      </c>
      <c r="F21" s="102"/>
      <c r="G21" s="102">
        <v>0</v>
      </c>
      <c r="H21" s="88"/>
      <c r="I21" s="60">
        <v>0</v>
      </c>
      <c r="J21" s="60"/>
      <c r="K21" s="60">
        <v>-13725349</v>
      </c>
      <c r="L21" s="60"/>
      <c r="M21" s="60">
        <f>SUM(C21:L21)</f>
        <v>-13725349</v>
      </c>
    </row>
    <row r="22" spans="1:13" ht="19.5" customHeight="1" x14ac:dyDescent="0.3">
      <c r="A22" s="68" t="s">
        <v>127</v>
      </c>
      <c r="B22" s="13"/>
      <c r="C22" s="66">
        <f>SUM(C20:C21)</f>
        <v>0</v>
      </c>
      <c r="D22" s="74"/>
      <c r="E22" s="66">
        <f>SUM(E20:E21)</f>
        <v>0</v>
      </c>
      <c r="F22" s="74"/>
      <c r="G22" s="66">
        <f>SUM(G20:G21)</f>
        <v>0</v>
      </c>
      <c r="H22" s="67"/>
      <c r="I22" s="66">
        <f>SUM(I20:I21)</f>
        <v>-151882034</v>
      </c>
      <c r="J22" s="67"/>
      <c r="K22" s="66">
        <f>SUM(K20:K21)</f>
        <v>-13725349</v>
      </c>
      <c r="L22" s="67"/>
      <c r="M22" s="66">
        <f>SUM(M20:M21)</f>
        <v>-165607383</v>
      </c>
    </row>
    <row r="23" spans="1:13" ht="19.5" customHeight="1" x14ac:dyDescent="0.3">
      <c r="A23" s="68"/>
      <c r="B23" s="13"/>
      <c r="C23" s="77"/>
      <c r="D23" s="77"/>
      <c r="E23" s="77"/>
      <c r="F23" s="77"/>
      <c r="G23" s="77"/>
      <c r="H23" s="67"/>
      <c r="I23" s="75"/>
      <c r="J23" s="75"/>
      <c r="K23" s="75"/>
      <c r="L23" s="75"/>
      <c r="M23" s="67"/>
    </row>
    <row r="24" spans="1:13" ht="19.5" customHeight="1" thickBot="1" x14ac:dyDescent="0.35">
      <c r="A24" s="87" t="s">
        <v>136</v>
      </c>
      <c r="B24" s="25"/>
      <c r="C24" s="79">
        <f>C12+C17+C22</f>
        <v>142627650</v>
      </c>
      <c r="D24" s="67"/>
      <c r="E24" s="79">
        <f>E12+E17+E22</f>
        <v>286487187</v>
      </c>
      <c r="F24" s="67"/>
      <c r="G24" s="79">
        <f>G12+G17+G22</f>
        <v>14300000</v>
      </c>
      <c r="H24" s="67"/>
      <c r="I24" s="79">
        <f>I12+I17+I22</f>
        <v>879153529</v>
      </c>
      <c r="J24" s="67"/>
      <c r="K24" s="79">
        <f>K12+K17+K22</f>
        <v>-14449767</v>
      </c>
      <c r="L24" s="67"/>
      <c r="M24" s="79">
        <f>M12+M17+M22</f>
        <v>1308118599</v>
      </c>
    </row>
    <row r="25" spans="1:13" ht="19.5" customHeight="1" thickTop="1" x14ac:dyDescent="0.3">
      <c r="K25" s="126"/>
    </row>
    <row r="26" spans="1:13" ht="19.5" customHeight="1" x14ac:dyDescent="0.3"/>
    <row r="29" spans="1:13" ht="20.25" customHeight="1" x14ac:dyDescent="0.3">
      <c r="K29" s="126"/>
    </row>
  </sheetData>
  <mergeCells count="3">
    <mergeCell ref="C4:M4"/>
    <mergeCell ref="G6:I6"/>
    <mergeCell ref="C10:M10"/>
  </mergeCells>
  <pageMargins left="0.6" right="0.4" top="0.48" bottom="0.5" header="0.5" footer="0.5"/>
  <pageSetup paperSize="9" scale="90" firstPageNumber="9" orientation="landscape" useFirstPageNumber="1" r:id="rId1"/>
  <headerFooter>
    <oddFooter>&amp;L  The accompanying notes are an integral part of these financial statements.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6"/>
  <sheetViews>
    <sheetView view="pageBreakPreview" topLeftCell="A5" zoomScale="80" zoomScaleNormal="90" zoomScaleSheetLayoutView="80" workbookViewId="0">
      <selection activeCell="B61" sqref="B61"/>
    </sheetView>
  </sheetViews>
  <sheetFormatPr defaultColWidth="9.1796875" defaultRowHeight="20.25" customHeight="1" x14ac:dyDescent="0.3"/>
  <cols>
    <col min="1" max="1" width="62.36328125" style="3" customWidth="1"/>
    <col min="2" max="2" width="7.08984375" style="26" customWidth="1"/>
    <col min="3" max="3" width="15.1796875" style="3" customWidth="1"/>
    <col min="4" max="4" width="1.453125" style="3" customWidth="1"/>
    <col min="5" max="5" width="15.1796875" style="3" customWidth="1"/>
    <col min="6" max="6" width="1.453125" style="3" customWidth="1"/>
    <col min="7" max="7" width="15.1796875" style="3" customWidth="1"/>
    <col min="8" max="8" width="1.453125" style="3" customWidth="1"/>
    <col min="9" max="9" width="15.1796875" style="3" customWidth="1"/>
    <col min="10" max="10" width="1.453125" style="3" customWidth="1"/>
    <col min="11" max="11" width="15.1796875" style="3" customWidth="1"/>
    <col min="12" max="12" width="12.453125" style="3" bestFit="1" customWidth="1"/>
    <col min="13" max="16384" width="9.1796875" style="3"/>
  </cols>
  <sheetData>
    <row r="1" spans="1:12" ht="20.25" customHeight="1" x14ac:dyDescent="0.35">
      <c r="A1" s="17" t="s">
        <v>78</v>
      </c>
      <c r="B1" s="71"/>
      <c r="C1" s="7"/>
      <c r="D1" s="2"/>
      <c r="E1" s="2"/>
      <c r="F1" s="2"/>
      <c r="G1" s="2"/>
      <c r="H1" s="2"/>
      <c r="I1" s="2"/>
      <c r="J1" s="2"/>
      <c r="K1" s="2"/>
    </row>
    <row r="2" spans="1:12" ht="20.25" customHeight="1" x14ac:dyDescent="0.3">
      <c r="A2" s="12" t="s">
        <v>64</v>
      </c>
      <c r="B2" s="25"/>
      <c r="C2" s="2"/>
      <c r="D2" s="2"/>
      <c r="E2" s="2"/>
      <c r="F2" s="2"/>
      <c r="G2" s="2"/>
      <c r="H2" s="2"/>
      <c r="I2" s="2"/>
      <c r="J2" s="2"/>
      <c r="K2" s="2"/>
    </row>
    <row r="3" spans="1:12" ht="20.25" customHeight="1" x14ac:dyDescent="0.3">
      <c r="A3" s="12"/>
      <c r="B3" s="25"/>
      <c r="C3" s="2"/>
      <c r="D3" s="2"/>
      <c r="E3" s="2"/>
      <c r="F3" s="2"/>
      <c r="G3" s="2"/>
      <c r="H3" s="2"/>
      <c r="I3" s="2"/>
      <c r="J3" s="2"/>
      <c r="K3" s="2"/>
    </row>
    <row r="4" spans="1:12" ht="20.25" customHeight="1" x14ac:dyDescent="0.3">
      <c r="A4" s="12"/>
      <c r="B4" s="25"/>
      <c r="C4" s="140" t="s">
        <v>73</v>
      </c>
      <c r="D4" s="140"/>
      <c r="E4" s="140"/>
      <c r="F4" s="140"/>
      <c r="G4" s="140"/>
      <c r="H4" s="140"/>
      <c r="I4" s="140"/>
      <c r="J4" s="140"/>
      <c r="K4" s="140"/>
    </row>
    <row r="5" spans="1:12" ht="20.25" customHeight="1" x14ac:dyDescent="0.3">
      <c r="A5" s="12"/>
      <c r="B5" s="25"/>
      <c r="C5" s="2"/>
      <c r="D5" s="2"/>
      <c r="E5" s="98"/>
      <c r="F5" s="2"/>
      <c r="G5" s="150" t="s">
        <v>19</v>
      </c>
      <c r="H5" s="150"/>
      <c r="I5" s="150"/>
      <c r="J5" s="2"/>
      <c r="K5" s="2"/>
    </row>
    <row r="6" spans="1:12" ht="20.25" customHeight="1" x14ac:dyDescent="0.3">
      <c r="A6" s="4"/>
      <c r="B6" s="13"/>
      <c r="C6" s="46" t="s">
        <v>5</v>
      </c>
      <c r="D6" s="5"/>
      <c r="E6" s="5"/>
      <c r="F6" s="5"/>
      <c r="G6" s="97"/>
      <c r="J6" s="6"/>
    </row>
    <row r="7" spans="1:12" ht="20.25" customHeight="1" x14ac:dyDescent="0.3">
      <c r="A7" s="4"/>
      <c r="B7" s="13"/>
      <c r="C7" s="46" t="s">
        <v>131</v>
      </c>
      <c r="D7" s="5"/>
      <c r="E7" s="46" t="s">
        <v>103</v>
      </c>
      <c r="F7" s="5"/>
      <c r="G7" s="97" t="s">
        <v>98</v>
      </c>
      <c r="J7" s="5"/>
      <c r="K7" s="5" t="s">
        <v>31</v>
      </c>
    </row>
    <row r="8" spans="1:12" ht="20.25" customHeight="1" x14ac:dyDescent="0.3">
      <c r="A8" s="1"/>
      <c r="B8" s="13" t="s">
        <v>6</v>
      </c>
      <c r="C8" s="46" t="s">
        <v>132</v>
      </c>
      <c r="D8" s="5"/>
      <c r="E8" s="46" t="s">
        <v>102</v>
      </c>
      <c r="F8" s="5"/>
      <c r="G8" s="98" t="s">
        <v>60</v>
      </c>
      <c r="H8" s="5"/>
      <c r="I8" s="5" t="s">
        <v>1</v>
      </c>
      <c r="J8" s="5"/>
      <c r="K8" s="97" t="s">
        <v>32</v>
      </c>
    </row>
    <row r="9" spans="1:12" ht="20.25" customHeight="1" x14ac:dyDescent="0.3">
      <c r="A9" s="68"/>
      <c r="B9" s="25"/>
      <c r="C9" s="149" t="s">
        <v>10</v>
      </c>
      <c r="D9" s="149"/>
      <c r="E9" s="149"/>
      <c r="F9" s="149"/>
      <c r="G9" s="149"/>
      <c r="H9" s="149"/>
      <c r="I9" s="149"/>
      <c r="J9" s="149"/>
      <c r="K9" s="149"/>
    </row>
    <row r="10" spans="1:12" customFormat="1" ht="19.5" customHeight="1" x14ac:dyDescent="0.3">
      <c r="A10" s="1" t="s">
        <v>110</v>
      </c>
      <c r="B10" s="25"/>
      <c r="C10" s="67"/>
      <c r="D10" s="73"/>
      <c r="E10" s="67"/>
      <c r="F10" s="67"/>
      <c r="G10" s="67"/>
      <c r="H10" s="67"/>
      <c r="I10" s="67"/>
      <c r="J10" s="67"/>
      <c r="K10" s="67"/>
    </row>
    <row r="11" spans="1:12" customFormat="1" ht="19.5" customHeight="1" x14ac:dyDescent="0.3">
      <c r="A11" s="1" t="s">
        <v>112</v>
      </c>
      <c r="B11" s="25"/>
      <c r="C11" s="74">
        <v>142627650</v>
      </c>
      <c r="D11" s="74"/>
      <c r="E11" s="74">
        <v>286487187</v>
      </c>
      <c r="F11" s="74"/>
      <c r="G11" s="67">
        <v>14300000</v>
      </c>
      <c r="H11" s="67"/>
      <c r="I11" s="67">
        <v>1086690860</v>
      </c>
      <c r="J11" s="75"/>
      <c r="K11" s="67">
        <f>SUM(C11:I11)</f>
        <v>1530105697</v>
      </c>
    </row>
    <row r="12" spans="1:12" customFormat="1" ht="19.5" customHeight="1" x14ac:dyDescent="0.3">
      <c r="A12" s="1"/>
      <c r="B12" s="25"/>
      <c r="C12" s="67"/>
      <c r="D12" s="77"/>
      <c r="E12" s="67"/>
      <c r="F12" s="77"/>
      <c r="G12" s="67"/>
      <c r="H12" s="67"/>
      <c r="I12" s="67"/>
      <c r="J12" s="67"/>
      <c r="K12" s="67"/>
    </row>
    <row r="13" spans="1:12" customFormat="1" ht="19.5" customHeight="1" x14ac:dyDescent="0.3">
      <c r="A13" s="1" t="s">
        <v>74</v>
      </c>
      <c r="B13" s="25"/>
      <c r="C13" s="67"/>
      <c r="D13" s="77"/>
      <c r="E13" s="67"/>
      <c r="F13" s="77"/>
      <c r="G13" s="67"/>
      <c r="H13" s="67"/>
      <c r="I13" s="67"/>
      <c r="J13" s="67"/>
      <c r="K13" s="67"/>
    </row>
    <row r="14" spans="1:12" customFormat="1" ht="19.5" customHeight="1" x14ac:dyDescent="0.3">
      <c r="A14" s="65" t="s">
        <v>85</v>
      </c>
      <c r="B14" s="25"/>
      <c r="C14" s="77"/>
      <c r="D14" s="77"/>
      <c r="E14" s="77"/>
      <c r="F14" s="77"/>
      <c r="G14" s="75"/>
      <c r="H14" s="67"/>
      <c r="I14" s="75"/>
      <c r="J14" s="67"/>
      <c r="K14" s="77"/>
    </row>
    <row r="15" spans="1:12" customFormat="1" ht="19.5" customHeight="1" x14ac:dyDescent="0.3">
      <c r="A15" s="70" t="s">
        <v>61</v>
      </c>
      <c r="B15" s="121">
        <v>26</v>
      </c>
      <c r="C15" s="77">
        <v>0</v>
      </c>
      <c r="D15" s="77"/>
      <c r="E15" s="77">
        <v>0</v>
      </c>
      <c r="F15" s="77"/>
      <c r="G15" s="77">
        <v>0</v>
      </c>
      <c r="H15" s="67"/>
      <c r="I15" s="76">
        <v>-11409052</v>
      </c>
      <c r="J15" s="81"/>
      <c r="K15" s="75">
        <f>SUM(C15:J15)</f>
        <v>-11409052</v>
      </c>
    </row>
    <row r="16" spans="1:12" customFormat="1" ht="19.5" customHeight="1" x14ac:dyDescent="0.3">
      <c r="A16" s="65" t="s">
        <v>86</v>
      </c>
      <c r="B16" s="121"/>
      <c r="C16" s="69">
        <f>SUM(C14:C15)</f>
        <v>0</v>
      </c>
      <c r="D16" s="74"/>
      <c r="E16" s="69">
        <f>SUM(E14:E15)</f>
        <v>0</v>
      </c>
      <c r="F16" s="74"/>
      <c r="G16" s="66">
        <f>SUM(G14:G15)</f>
        <v>0</v>
      </c>
      <c r="H16" s="67"/>
      <c r="I16" s="66">
        <f>SUM(I14:I15)</f>
        <v>-11409052</v>
      </c>
      <c r="J16" s="75"/>
      <c r="K16" s="66">
        <f>SUM(K14:K15)</f>
        <v>-11409052</v>
      </c>
      <c r="L16" s="114"/>
    </row>
    <row r="17" spans="1:12" customFormat="1" ht="19.5" customHeight="1" x14ac:dyDescent="0.3">
      <c r="A17" s="65"/>
      <c r="B17" s="121"/>
      <c r="C17" s="77"/>
      <c r="D17" s="77"/>
      <c r="E17" s="77"/>
      <c r="F17" s="77"/>
      <c r="G17" s="75"/>
      <c r="H17" s="67"/>
      <c r="I17" s="75"/>
      <c r="J17" s="75"/>
      <c r="K17" s="67"/>
      <c r="L17" s="114"/>
    </row>
    <row r="18" spans="1:12" customFormat="1" ht="19.5" customHeight="1" x14ac:dyDescent="0.3">
      <c r="A18" s="68" t="s">
        <v>62</v>
      </c>
      <c r="B18" s="121"/>
      <c r="C18" s="77"/>
      <c r="D18" s="77"/>
      <c r="E18" s="77"/>
      <c r="F18" s="77"/>
      <c r="G18" s="75"/>
      <c r="H18" s="67"/>
      <c r="I18" s="75"/>
      <c r="J18" s="75"/>
      <c r="K18" s="67"/>
      <c r="L18" s="114" t="s">
        <v>88</v>
      </c>
    </row>
    <row r="19" spans="1:12" customFormat="1" ht="19.5" customHeight="1" x14ac:dyDescent="0.3">
      <c r="A19" s="78" t="s">
        <v>122</v>
      </c>
      <c r="B19" s="25"/>
      <c r="C19" s="77">
        <v>0</v>
      </c>
      <c r="D19" s="77"/>
      <c r="E19" s="77">
        <v>0</v>
      </c>
      <c r="F19" s="77"/>
      <c r="G19" s="76">
        <v>0</v>
      </c>
      <c r="H19" s="75"/>
      <c r="I19" s="76">
        <v>-34690974</v>
      </c>
      <c r="J19" s="82"/>
      <c r="K19" s="76">
        <f>SUM(C19:J19)</f>
        <v>-34690974</v>
      </c>
      <c r="L19" s="115">
        <f>K19-SCI!K27</f>
        <v>0</v>
      </c>
    </row>
    <row r="20" spans="1:12" customFormat="1" ht="19.5" customHeight="1" x14ac:dyDescent="0.3">
      <c r="A20" s="78" t="s">
        <v>126</v>
      </c>
      <c r="B20" s="121"/>
      <c r="C20" s="77">
        <v>0</v>
      </c>
      <c r="D20" s="77"/>
      <c r="E20" s="77">
        <v>0</v>
      </c>
      <c r="F20" s="77"/>
      <c r="G20" s="76">
        <v>0</v>
      </c>
      <c r="H20" s="75"/>
      <c r="I20" s="77">
        <v>0</v>
      </c>
      <c r="J20" s="82"/>
      <c r="K20" s="76">
        <f>SUM(C20:J20)</f>
        <v>0</v>
      </c>
      <c r="L20" s="116">
        <f>K20-SCI!K35</f>
        <v>0</v>
      </c>
    </row>
    <row r="21" spans="1:12" customFormat="1" ht="19.5" customHeight="1" x14ac:dyDescent="0.3">
      <c r="A21" s="68" t="s">
        <v>127</v>
      </c>
      <c r="B21" s="121"/>
      <c r="C21" s="69">
        <f>SUM(C19:C20)</f>
        <v>0</v>
      </c>
      <c r="D21" s="74"/>
      <c r="E21" s="69">
        <f>SUM(E19:E20)</f>
        <v>0</v>
      </c>
      <c r="F21" s="74"/>
      <c r="G21" s="66">
        <f>SUM(G19:G20)</f>
        <v>0</v>
      </c>
      <c r="H21" s="67"/>
      <c r="I21" s="66">
        <f>SUM(I19:I20)</f>
        <v>-34690974</v>
      </c>
      <c r="J21" s="75"/>
      <c r="K21" s="66">
        <f>SUM(K19:K20)</f>
        <v>-34690974</v>
      </c>
      <c r="L21" s="115">
        <f>K21-SCI!K37</f>
        <v>0</v>
      </c>
    </row>
    <row r="22" spans="1:12" customFormat="1" ht="19.5" customHeight="1" x14ac:dyDescent="0.3">
      <c r="A22" s="68"/>
      <c r="B22" s="121"/>
      <c r="C22" s="77"/>
      <c r="D22" s="77"/>
      <c r="E22" s="77"/>
      <c r="F22" s="77"/>
      <c r="G22" s="75"/>
      <c r="H22" s="67"/>
      <c r="I22" s="75"/>
      <c r="J22" s="75"/>
      <c r="K22" s="67"/>
      <c r="L22" s="114"/>
    </row>
    <row r="23" spans="1:12" customFormat="1" ht="19.5" customHeight="1" thickBot="1" x14ac:dyDescent="0.35">
      <c r="A23" s="87" t="s">
        <v>111</v>
      </c>
      <c r="B23" s="25"/>
      <c r="C23" s="79">
        <f>C11+C16+C21</f>
        <v>142627650</v>
      </c>
      <c r="D23" s="67"/>
      <c r="E23" s="79">
        <f>E11+E16+E21</f>
        <v>286487187</v>
      </c>
      <c r="F23" s="67"/>
      <c r="G23" s="79">
        <f>G11+G16+G21</f>
        <v>14300000</v>
      </c>
      <c r="H23" s="67"/>
      <c r="I23" s="79">
        <f>I11+I16+I21</f>
        <v>1040590834</v>
      </c>
      <c r="J23" s="67"/>
      <c r="K23" s="79">
        <f>K11+K16+K21</f>
        <v>1484005671</v>
      </c>
      <c r="L23" s="114"/>
    </row>
    <row r="24" spans="1:12" ht="19.5" customHeight="1" thickTop="1" x14ac:dyDescent="0.3">
      <c r="I24" s="109"/>
      <c r="K24" s="109"/>
    </row>
    <row r="26" spans="1:12" ht="20.25" customHeight="1" x14ac:dyDescent="0.3">
      <c r="I26" s="115" t="e">
        <f>#REF!-SFP!K63</f>
        <v>#REF!</v>
      </c>
      <c r="K26" s="118" t="e">
        <f>#REF!-SFP!K65</f>
        <v>#REF!</v>
      </c>
    </row>
  </sheetData>
  <mergeCells count="3">
    <mergeCell ref="C4:K4"/>
    <mergeCell ref="G5:I5"/>
    <mergeCell ref="C9:K9"/>
  </mergeCells>
  <pageMargins left="0.6" right="0.4" top="0.48" bottom="0.5" header="0.5" footer="0.5"/>
  <pageSetup paperSize="9" scale="90" firstPageNumber="10" orientation="landscape" useFirstPageNumber="1" r:id="rId1"/>
  <headerFooter>
    <oddFooter>&amp;L  The accompanying notes are an integral part of these financial statements.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6"/>
  <sheetViews>
    <sheetView view="pageBreakPreview" zoomScale="80" zoomScaleNormal="80" zoomScaleSheetLayoutView="80" workbookViewId="0">
      <selection activeCell="B61" sqref="B61"/>
    </sheetView>
  </sheetViews>
  <sheetFormatPr defaultRowHeight="19.5" customHeight="1" x14ac:dyDescent="0.3"/>
  <cols>
    <col min="1" max="1" width="63.08984375" customWidth="1"/>
    <col min="2" max="2" width="7.08984375" customWidth="1"/>
    <col min="3" max="3" width="15.1796875" customWidth="1"/>
    <col min="4" max="4" width="1.453125" customWidth="1"/>
    <col min="5" max="5" width="15.1796875" customWidth="1"/>
    <col min="6" max="6" width="1.453125" customWidth="1"/>
    <col min="7" max="7" width="15.1796875" customWidth="1"/>
    <col min="8" max="8" width="1.453125" customWidth="1"/>
    <col min="9" max="9" width="15.1796875" customWidth="1"/>
    <col min="10" max="10" width="1.453125" customWidth="1"/>
    <col min="11" max="11" width="15.1796875" customWidth="1"/>
    <col min="12" max="12" width="12.08984375" bestFit="1" customWidth="1"/>
  </cols>
  <sheetData>
    <row r="1" spans="1:12" ht="19.5" customHeight="1" x14ac:dyDescent="0.35">
      <c r="A1" s="17" t="s">
        <v>78</v>
      </c>
      <c r="B1" s="71"/>
      <c r="C1" s="7"/>
      <c r="D1" s="2"/>
      <c r="E1" s="2"/>
      <c r="F1" s="2"/>
      <c r="G1" s="2"/>
      <c r="H1" s="2"/>
      <c r="I1" s="2"/>
      <c r="J1" s="2"/>
      <c r="K1" s="2"/>
    </row>
    <row r="2" spans="1:12" ht="19.5" customHeight="1" x14ac:dyDescent="0.3">
      <c r="A2" s="12" t="s">
        <v>64</v>
      </c>
      <c r="B2" s="25"/>
      <c r="C2" s="2"/>
      <c r="D2" s="2"/>
      <c r="E2" s="2"/>
      <c r="F2" s="2"/>
      <c r="G2" s="2"/>
      <c r="H2" s="2"/>
      <c r="I2" s="2"/>
      <c r="J2" s="2"/>
      <c r="K2" s="2"/>
    </row>
    <row r="3" spans="1:12" ht="19.5" customHeight="1" x14ac:dyDescent="0.3">
      <c r="A3" s="12"/>
      <c r="B3" s="25"/>
      <c r="C3" s="2"/>
      <c r="D3" s="2"/>
      <c r="E3" s="2"/>
      <c r="F3" s="2"/>
      <c r="G3" s="2"/>
      <c r="H3" s="2"/>
      <c r="I3" s="2"/>
      <c r="J3" s="2"/>
      <c r="K3" s="2"/>
    </row>
    <row r="4" spans="1:12" ht="19.5" customHeight="1" x14ac:dyDescent="0.3">
      <c r="A4" s="12"/>
      <c r="B4" s="25"/>
      <c r="C4" s="140" t="s">
        <v>73</v>
      </c>
      <c r="D4" s="140"/>
      <c r="E4" s="140"/>
      <c r="F4" s="140"/>
      <c r="G4" s="140"/>
      <c r="H4" s="140"/>
      <c r="I4" s="140"/>
      <c r="J4" s="140"/>
      <c r="K4" s="140"/>
    </row>
    <row r="5" spans="1:12" ht="19.5" customHeight="1" x14ac:dyDescent="0.3">
      <c r="A5" s="12"/>
      <c r="B5" s="25"/>
      <c r="C5" s="2"/>
      <c r="D5" s="2"/>
      <c r="E5" s="98"/>
      <c r="F5" s="2"/>
      <c r="G5" s="150" t="s">
        <v>19</v>
      </c>
      <c r="H5" s="150"/>
      <c r="I5" s="150"/>
      <c r="J5" s="2"/>
      <c r="K5" s="2"/>
    </row>
    <row r="6" spans="1:12" ht="19.5" customHeight="1" x14ac:dyDescent="0.3">
      <c r="A6" s="4"/>
      <c r="B6" s="13"/>
      <c r="C6" s="5" t="s">
        <v>5</v>
      </c>
      <c r="D6" s="5"/>
      <c r="E6" s="5"/>
      <c r="F6" s="5"/>
      <c r="G6" s="97"/>
      <c r="H6" s="3"/>
      <c r="I6" s="3"/>
      <c r="J6" s="6"/>
      <c r="K6" s="3"/>
    </row>
    <row r="7" spans="1:12" ht="19.5" customHeight="1" x14ac:dyDescent="0.3">
      <c r="A7" s="4"/>
      <c r="B7" s="13"/>
      <c r="C7" s="46" t="s">
        <v>131</v>
      </c>
      <c r="D7" s="5"/>
      <c r="E7" s="46" t="s">
        <v>103</v>
      </c>
      <c r="F7" s="5"/>
      <c r="G7" s="97" t="s">
        <v>98</v>
      </c>
      <c r="H7" s="3"/>
      <c r="I7" s="3"/>
      <c r="J7" s="5"/>
      <c r="K7" s="5" t="s">
        <v>31</v>
      </c>
    </row>
    <row r="8" spans="1:12" ht="19.5" customHeight="1" x14ac:dyDescent="0.3">
      <c r="A8" s="1"/>
      <c r="B8" s="13"/>
      <c r="C8" s="46" t="s">
        <v>132</v>
      </c>
      <c r="D8" s="5"/>
      <c r="E8" s="46" t="s">
        <v>102</v>
      </c>
      <c r="F8" s="5"/>
      <c r="G8" s="98" t="s">
        <v>60</v>
      </c>
      <c r="H8" s="5"/>
      <c r="I8" s="5" t="s">
        <v>1</v>
      </c>
      <c r="J8" s="5"/>
      <c r="K8" s="97" t="s">
        <v>32</v>
      </c>
    </row>
    <row r="9" spans="1:12" ht="19.5" customHeight="1" x14ac:dyDescent="0.3">
      <c r="A9" s="68"/>
      <c r="B9" s="25"/>
      <c r="C9" s="149" t="s">
        <v>10</v>
      </c>
      <c r="D9" s="149"/>
      <c r="E9" s="149"/>
      <c r="F9" s="149"/>
      <c r="G9" s="149"/>
      <c r="H9" s="149"/>
      <c r="I9" s="149"/>
      <c r="J9" s="149"/>
      <c r="K9" s="149"/>
    </row>
    <row r="10" spans="1:12" ht="19.5" customHeight="1" x14ac:dyDescent="0.3">
      <c r="A10" s="1" t="s">
        <v>134</v>
      </c>
      <c r="B10" s="25"/>
      <c r="C10" s="67"/>
      <c r="D10" s="73"/>
      <c r="E10" s="67"/>
      <c r="F10" s="67"/>
      <c r="G10" s="67"/>
      <c r="H10" s="67"/>
      <c r="I10" s="67"/>
      <c r="J10" s="67"/>
      <c r="K10" s="67"/>
    </row>
    <row r="11" spans="1:12" ht="19.5" customHeight="1" x14ac:dyDescent="0.3">
      <c r="A11" s="1" t="s">
        <v>135</v>
      </c>
      <c r="B11" s="25"/>
      <c r="C11" s="74">
        <v>142627650</v>
      </c>
      <c r="D11" s="74"/>
      <c r="E11" s="74">
        <v>286487187</v>
      </c>
      <c r="F11" s="74"/>
      <c r="G11" s="67">
        <v>14300000</v>
      </c>
      <c r="H11" s="67"/>
      <c r="I11" s="67">
        <v>1040590834</v>
      </c>
      <c r="J11" s="75"/>
      <c r="K11" s="67">
        <f>SUM(C11:I11)</f>
        <v>1484005671</v>
      </c>
    </row>
    <row r="12" spans="1:12" ht="19.5" customHeight="1" x14ac:dyDescent="0.3">
      <c r="A12" s="1"/>
      <c r="B12" s="25"/>
      <c r="C12" s="67"/>
      <c r="D12" s="77"/>
      <c r="E12" s="67"/>
      <c r="F12" s="77"/>
      <c r="G12" s="67"/>
      <c r="H12" s="67"/>
      <c r="I12" s="67"/>
      <c r="J12" s="67"/>
      <c r="K12" s="67"/>
    </row>
    <row r="13" spans="1:12" ht="19.5" hidden="1" customHeight="1" x14ac:dyDescent="0.3">
      <c r="A13" s="1" t="s">
        <v>74</v>
      </c>
      <c r="B13" s="25"/>
      <c r="C13" s="67"/>
      <c r="D13" s="77"/>
      <c r="E13" s="67"/>
      <c r="F13" s="77"/>
      <c r="G13" s="67"/>
      <c r="H13" s="67"/>
      <c r="I13" s="67"/>
      <c r="J13" s="67"/>
      <c r="K13" s="67"/>
    </row>
    <row r="14" spans="1:12" ht="19.5" hidden="1" customHeight="1" x14ac:dyDescent="0.3">
      <c r="A14" s="65" t="s">
        <v>85</v>
      </c>
      <c r="B14" s="25"/>
      <c r="C14" s="77"/>
      <c r="D14" s="77"/>
      <c r="E14" s="77"/>
      <c r="F14" s="77"/>
      <c r="G14" s="75"/>
      <c r="H14" s="67"/>
      <c r="I14" s="75"/>
      <c r="J14" s="67"/>
      <c r="K14" s="77"/>
    </row>
    <row r="15" spans="1:12" ht="19.5" hidden="1" customHeight="1" x14ac:dyDescent="0.3">
      <c r="A15" s="70" t="s">
        <v>61</v>
      </c>
      <c r="B15" s="13">
        <v>27</v>
      </c>
      <c r="C15" s="77">
        <v>0</v>
      </c>
      <c r="D15" s="77"/>
      <c r="E15" s="77">
        <v>0</v>
      </c>
      <c r="F15" s="77"/>
      <c r="G15" s="77">
        <v>0</v>
      </c>
      <c r="H15" s="67"/>
      <c r="I15" s="76"/>
      <c r="J15" s="81"/>
      <c r="K15" s="75">
        <f>SUM(C15:J15)</f>
        <v>0</v>
      </c>
    </row>
    <row r="16" spans="1:12" ht="19.5" hidden="1" customHeight="1" x14ac:dyDescent="0.3">
      <c r="A16" s="65" t="s">
        <v>86</v>
      </c>
      <c r="B16" s="13"/>
      <c r="C16" s="69">
        <f>SUM(C14:C15)</f>
        <v>0</v>
      </c>
      <c r="D16" s="74"/>
      <c r="E16" s="69">
        <f>SUM(E14:E15)</f>
        <v>0</v>
      </c>
      <c r="F16" s="74"/>
      <c r="G16" s="66">
        <f>SUM(G14:G15)</f>
        <v>0</v>
      </c>
      <c r="H16" s="67"/>
      <c r="I16" s="66">
        <f>SUM(I14:I15)</f>
        <v>0</v>
      </c>
      <c r="J16" s="75"/>
      <c r="K16" s="66">
        <f>SUM(K14:K15)</f>
        <v>0</v>
      </c>
      <c r="L16" s="114"/>
    </row>
    <row r="17" spans="1:12" ht="19.5" hidden="1" customHeight="1" x14ac:dyDescent="0.3">
      <c r="A17" s="65"/>
      <c r="B17" s="13"/>
      <c r="C17" s="77"/>
      <c r="D17" s="77"/>
      <c r="E17" s="77"/>
      <c r="F17" s="77"/>
      <c r="G17" s="75"/>
      <c r="H17" s="67"/>
      <c r="I17" s="75"/>
      <c r="J17" s="75"/>
      <c r="K17" s="67"/>
      <c r="L17" s="114"/>
    </row>
    <row r="18" spans="1:12" ht="19.5" customHeight="1" x14ac:dyDescent="0.3">
      <c r="A18" s="68" t="s">
        <v>62</v>
      </c>
      <c r="B18" s="13"/>
      <c r="C18" s="77"/>
      <c r="D18" s="77"/>
      <c r="E18" s="77"/>
      <c r="F18" s="77"/>
      <c r="G18" s="75"/>
      <c r="H18" s="67"/>
      <c r="I18" s="75"/>
      <c r="J18" s="75"/>
      <c r="K18" s="67"/>
      <c r="L18" s="114" t="s">
        <v>88</v>
      </c>
    </row>
    <row r="19" spans="1:12" ht="19.5" customHeight="1" x14ac:dyDescent="0.3">
      <c r="A19" s="78" t="s">
        <v>122</v>
      </c>
      <c r="B19" s="25"/>
      <c r="C19" s="77">
        <v>0</v>
      </c>
      <c r="D19" s="77"/>
      <c r="E19" s="77">
        <v>0</v>
      </c>
      <c r="F19" s="77"/>
      <c r="G19" s="76">
        <v>0</v>
      </c>
      <c r="H19" s="75"/>
      <c r="I19" s="76">
        <f>SCI!I27</f>
        <v>-135494891</v>
      </c>
      <c r="J19" s="82"/>
      <c r="K19" s="76">
        <f>SUM(C19:J19)</f>
        <v>-135494891</v>
      </c>
      <c r="L19" s="115"/>
    </row>
    <row r="20" spans="1:12" ht="19.5" customHeight="1" x14ac:dyDescent="0.3">
      <c r="A20" s="78" t="s">
        <v>126</v>
      </c>
      <c r="B20" s="13"/>
      <c r="C20" s="77">
        <v>0</v>
      </c>
      <c r="D20" s="77"/>
      <c r="E20" s="77">
        <v>0</v>
      </c>
      <c r="F20" s="77"/>
      <c r="G20" s="76">
        <v>0</v>
      </c>
      <c r="H20" s="75"/>
      <c r="I20" s="77">
        <v>0</v>
      </c>
      <c r="J20" s="82"/>
      <c r="K20" s="76">
        <f>SUM(C20:J20)</f>
        <v>0</v>
      </c>
      <c r="L20" s="116"/>
    </row>
    <row r="21" spans="1:12" ht="19.5" customHeight="1" x14ac:dyDescent="0.3">
      <c r="A21" s="68" t="s">
        <v>127</v>
      </c>
      <c r="B21" s="13"/>
      <c r="C21" s="69">
        <f>SUM(C19:C20)</f>
        <v>0</v>
      </c>
      <c r="D21" s="74"/>
      <c r="E21" s="69">
        <f>SUM(E19:E20)</f>
        <v>0</v>
      </c>
      <c r="F21" s="74"/>
      <c r="G21" s="66">
        <f>SUM(G19:G20)</f>
        <v>0</v>
      </c>
      <c r="H21" s="67"/>
      <c r="I21" s="66">
        <f>SUM(I19:I20)</f>
        <v>-135494891</v>
      </c>
      <c r="J21" s="75"/>
      <c r="K21" s="66">
        <f>SUM(K19:K20)</f>
        <v>-135494891</v>
      </c>
      <c r="L21" s="115"/>
    </row>
    <row r="22" spans="1:12" ht="19.5" customHeight="1" x14ac:dyDescent="0.3">
      <c r="A22" s="68"/>
      <c r="B22" s="13"/>
      <c r="C22" s="77"/>
      <c r="D22" s="77"/>
      <c r="E22" s="77"/>
      <c r="F22" s="77"/>
      <c r="G22" s="75"/>
      <c r="H22" s="67"/>
      <c r="I22" s="75"/>
      <c r="J22" s="75"/>
      <c r="K22" s="67"/>
      <c r="L22" s="114"/>
    </row>
    <row r="23" spans="1:12" ht="19.5" customHeight="1" thickBot="1" x14ac:dyDescent="0.35">
      <c r="A23" s="87" t="s">
        <v>136</v>
      </c>
      <c r="B23" s="25"/>
      <c r="C23" s="79">
        <f>C11+C16+C21</f>
        <v>142627650</v>
      </c>
      <c r="D23" s="67"/>
      <c r="E23" s="79">
        <f>E11+E16+E21</f>
        <v>286487187</v>
      </c>
      <c r="F23" s="67"/>
      <c r="G23" s="79">
        <f>G11+G16+G21</f>
        <v>14300000</v>
      </c>
      <c r="H23" s="67"/>
      <c r="I23" s="79">
        <f>I11+I16+I21</f>
        <v>905095943</v>
      </c>
      <c r="J23" s="67"/>
      <c r="K23" s="79">
        <f>K11+K16+K21</f>
        <v>1348510780</v>
      </c>
      <c r="L23" s="114"/>
    </row>
    <row r="24" spans="1:12" ht="19.5" customHeight="1" thickTop="1" x14ac:dyDescent="0.3">
      <c r="A24" s="3"/>
      <c r="B24" s="26"/>
      <c r="C24" s="3"/>
      <c r="D24" s="3"/>
      <c r="E24" s="3"/>
      <c r="F24" s="3"/>
      <c r="G24" s="3"/>
      <c r="H24" s="3"/>
      <c r="I24" s="3"/>
      <c r="J24" s="3"/>
      <c r="K24" s="3"/>
      <c r="L24" s="114"/>
    </row>
    <row r="26" spans="1:12" ht="19.5" customHeight="1" x14ac:dyDescent="0.3">
      <c r="I26" s="115"/>
      <c r="J26" s="114"/>
      <c r="K26" s="115"/>
    </row>
  </sheetData>
  <mergeCells count="3">
    <mergeCell ref="G5:I5"/>
    <mergeCell ref="C9:K9"/>
    <mergeCell ref="C4:K4"/>
  </mergeCells>
  <pageMargins left="0.6" right="0.4" top="0.48" bottom="0.5" header="0.5" footer="0.5"/>
  <pageSetup paperSize="9" scale="90" firstPageNumber="11" orientation="landscape" useFirstPageNumber="1" r:id="rId1"/>
  <headerFooter>
    <oddFooter>&amp;L  The accompanying notes are an integral part of these financial statements.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A1:O92"/>
  <sheetViews>
    <sheetView tabSelected="1" view="pageBreakPreview" topLeftCell="A32" zoomScaleNormal="100" zoomScaleSheetLayoutView="100" workbookViewId="0">
      <selection activeCell="A41" sqref="A41"/>
    </sheetView>
  </sheetViews>
  <sheetFormatPr defaultColWidth="9.1796875" defaultRowHeight="20.25" customHeight="1" x14ac:dyDescent="0.3"/>
  <cols>
    <col min="1" max="1" width="2" style="20" customWidth="1"/>
    <col min="2" max="2" width="47.81640625" style="20" customWidth="1"/>
    <col min="3" max="3" width="7.453125" style="16" customWidth="1"/>
    <col min="4" max="4" width="1.1796875" style="16" customWidth="1"/>
    <col min="5" max="5" width="14.1796875" style="49" customWidth="1"/>
    <col min="6" max="6" width="1.1796875" style="7" customWidth="1"/>
    <col min="7" max="7" width="14.1796875" style="7" customWidth="1"/>
    <col min="8" max="8" width="1.1796875" style="7" customWidth="1"/>
    <col min="9" max="9" width="15" style="7" customWidth="1"/>
    <col min="10" max="10" width="1.1796875" style="7" customWidth="1"/>
    <col min="11" max="11" width="14.1796875" style="7" customWidth="1"/>
    <col min="12" max="12" width="11.1796875" style="7" bestFit="1" customWidth="1"/>
    <col min="13" max="16384" width="9.1796875" style="7"/>
  </cols>
  <sheetData>
    <row r="1" spans="1:15" ht="20.25" customHeight="1" x14ac:dyDescent="0.35">
      <c r="A1" s="17" t="s">
        <v>78</v>
      </c>
      <c r="B1" s="17"/>
      <c r="F1" s="49"/>
      <c r="G1" s="49"/>
      <c r="H1" s="49"/>
      <c r="I1" s="49"/>
      <c r="J1" s="49"/>
      <c r="K1" s="49"/>
    </row>
    <row r="2" spans="1:15" ht="20.25" customHeight="1" x14ac:dyDescent="0.3">
      <c r="A2" s="12" t="s">
        <v>59</v>
      </c>
      <c r="B2" s="12"/>
      <c r="F2" s="49"/>
      <c r="G2" s="49"/>
      <c r="H2" s="49"/>
      <c r="I2" s="49"/>
      <c r="J2" s="49"/>
      <c r="K2" s="49"/>
    </row>
    <row r="3" spans="1:15" ht="20.25" customHeight="1" x14ac:dyDescent="0.3">
      <c r="A3" s="12"/>
      <c r="B3" s="12"/>
      <c r="F3" s="49"/>
      <c r="G3" s="49"/>
      <c r="H3" s="49"/>
      <c r="I3" s="49"/>
      <c r="J3" s="49"/>
      <c r="K3" s="49"/>
    </row>
    <row r="4" spans="1:15" ht="20.25" customHeight="1" x14ac:dyDescent="0.3">
      <c r="A4" s="12"/>
      <c r="B4" s="12"/>
      <c r="E4" s="142" t="s">
        <v>68</v>
      </c>
      <c r="F4" s="142"/>
      <c r="G4" s="142"/>
      <c r="H4" s="49"/>
      <c r="I4" s="142" t="s">
        <v>66</v>
      </c>
      <c r="J4" s="142"/>
      <c r="K4" s="142"/>
    </row>
    <row r="5" spans="1:15" ht="20.25" customHeight="1" x14ac:dyDescent="0.3">
      <c r="A5" s="12"/>
      <c r="B5" s="12"/>
      <c r="E5" s="142" t="s">
        <v>67</v>
      </c>
      <c r="F5" s="142"/>
      <c r="G5" s="142"/>
      <c r="H5" s="49"/>
      <c r="I5" s="142" t="s">
        <v>67</v>
      </c>
      <c r="J5" s="142"/>
      <c r="K5" s="142"/>
    </row>
    <row r="6" spans="1:15" ht="20.25" customHeight="1" x14ac:dyDescent="0.3">
      <c r="A6" s="12"/>
      <c r="B6" s="12"/>
      <c r="E6" s="151" t="s">
        <v>70</v>
      </c>
      <c r="F6" s="151"/>
      <c r="G6" s="151"/>
      <c r="H6" s="48"/>
      <c r="I6" s="144" t="s">
        <v>75</v>
      </c>
      <c r="J6" s="144"/>
      <c r="K6" s="144"/>
    </row>
    <row r="7" spans="1:15" ht="20.25" customHeight="1" x14ac:dyDescent="0.3">
      <c r="A7" s="18"/>
      <c r="B7" s="18"/>
      <c r="C7" s="16" t="s">
        <v>6</v>
      </c>
      <c r="E7" s="132">
        <v>2019</v>
      </c>
      <c r="F7" s="132"/>
      <c r="G7" s="132">
        <v>2018</v>
      </c>
      <c r="H7" s="132"/>
      <c r="I7" s="132">
        <v>2019</v>
      </c>
      <c r="J7" s="132"/>
      <c r="K7" s="132">
        <v>2018</v>
      </c>
    </row>
    <row r="8" spans="1:15" ht="20.25" customHeight="1" x14ac:dyDescent="0.3">
      <c r="A8" s="18"/>
      <c r="B8" s="18"/>
      <c r="E8" s="152" t="s">
        <v>10</v>
      </c>
      <c r="F8" s="152"/>
      <c r="G8" s="152"/>
      <c r="H8" s="152"/>
      <c r="I8" s="152"/>
      <c r="J8" s="152"/>
      <c r="K8" s="152"/>
    </row>
    <row r="9" spans="1:15" ht="20.25" customHeight="1" x14ac:dyDescent="0.3">
      <c r="A9" s="19" t="s">
        <v>17</v>
      </c>
      <c r="B9" s="11"/>
      <c r="E9" s="50"/>
      <c r="F9" s="50"/>
      <c r="G9" s="50"/>
      <c r="H9" s="50"/>
      <c r="I9" s="50"/>
      <c r="J9" s="49"/>
      <c r="K9" s="50"/>
    </row>
    <row r="10" spans="1:15" ht="20.25" customHeight="1" x14ac:dyDescent="0.3">
      <c r="A10" s="56" t="s">
        <v>147</v>
      </c>
      <c r="B10" s="18"/>
      <c r="E10" s="52">
        <f>SCI!E27</f>
        <v>-151882034</v>
      </c>
      <c r="F10" s="52"/>
      <c r="G10" s="52">
        <f>SCI!G27</f>
        <v>-37229064</v>
      </c>
      <c r="H10" s="52"/>
      <c r="I10" s="52">
        <f>SCI!I27</f>
        <v>-135494891</v>
      </c>
      <c r="J10" s="49"/>
      <c r="K10" s="52">
        <f>SCI!K27</f>
        <v>-34690974</v>
      </c>
      <c r="M10" s="9"/>
      <c r="N10" s="9"/>
      <c r="O10" s="9"/>
    </row>
    <row r="11" spans="1:15" ht="20.25" customHeight="1" x14ac:dyDescent="0.3">
      <c r="A11" s="21" t="s">
        <v>113</v>
      </c>
      <c r="B11" s="19"/>
      <c r="E11" s="52"/>
      <c r="F11" s="52"/>
      <c r="G11" s="52"/>
      <c r="H11" s="52"/>
      <c r="I11" s="52"/>
      <c r="J11" s="49"/>
      <c r="K11" s="52"/>
      <c r="M11" s="9"/>
    </row>
    <row r="12" spans="1:15" ht="20.25" customHeight="1" x14ac:dyDescent="0.3">
      <c r="A12" s="21"/>
      <c r="B12" s="21" t="s">
        <v>109</v>
      </c>
      <c r="E12" s="52"/>
      <c r="F12" s="52"/>
      <c r="G12" s="52"/>
      <c r="H12" s="52"/>
      <c r="I12" s="52"/>
      <c r="J12" s="49"/>
      <c r="K12" s="52"/>
      <c r="M12" s="9"/>
    </row>
    <row r="13" spans="1:15" ht="20.25" customHeight="1" x14ac:dyDescent="0.3">
      <c r="A13" s="111" t="s">
        <v>148</v>
      </c>
      <c r="B13" s="29"/>
      <c r="C13" s="16">
        <v>24</v>
      </c>
      <c r="D13" s="48"/>
      <c r="E13" s="34">
        <v>-7289399</v>
      </c>
      <c r="F13" s="34"/>
      <c r="G13" s="34">
        <v>-1853664</v>
      </c>
      <c r="H13" s="34"/>
      <c r="I13" s="34">
        <v>-7289399</v>
      </c>
      <c r="J13" s="49"/>
      <c r="K13" s="34">
        <v>-1853664</v>
      </c>
      <c r="M13" s="9"/>
    </row>
    <row r="14" spans="1:15" ht="20.25" customHeight="1" x14ac:dyDescent="0.3">
      <c r="A14" s="111" t="s">
        <v>47</v>
      </c>
      <c r="B14" s="29"/>
      <c r="D14" s="48"/>
      <c r="E14" s="34">
        <v>55288</v>
      </c>
      <c r="F14" s="34"/>
      <c r="G14" s="120">
        <v>0</v>
      </c>
      <c r="H14" s="34"/>
      <c r="I14" s="34">
        <v>55288</v>
      </c>
      <c r="J14" s="49"/>
      <c r="K14" s="120">
        <v>0</v>
      </c>
      <c r="M14" s="9"/>
    </row>
    <row r="15" spans="1:15" ht="20.25" customHeight="1" x14ac:dyDescent="0.3">
      <c r="A15" s="18" t="s">
        <v>35</v>
      </c>
      <c r="B15" s="29"/>
      <c r="C15" s="48"/>
      <c r="D15" s="48"/>
      <c r="E15" s="35">
        <v>39099795</v>
      </c>
      <c r="F15" s="35"/>
      <c r="G15" s="35">
        <v>38433358</v>
      </c>
      <c r="H15" s="35"/>
      <c r="I15" s="35">
        <v>37987039</v>
      </c>
      <c r="J15" s="49"/>
      <c r="K15" s="35">
        <v>37382612</v>
      </c>
      <c r="M15" s="9"/>
    </row>
    <row r="16" spans="1:15" ht="20.25" customHeight="1" x14ac:dyDescent="0.3">
      <c r="A16" s="45" t="s">
        <v>140</v>
      </c>
      <c r="B16" s="18"/>
      <c r="C16" s="16">
        <v>17</v>
      </c>
      <c r="E16" s="35">
        <v>22968123</v>
      </c>
      <c r="F16" s="35"/>
      <c r="G16" s="35">
        <v>7394313</v>
      </c>
      <c r="H16" s="35"/>
      <c r="I16" s="35">
        <v>22968123</v>
      </c>
      <c r="J16" s="49"/>
      <c r="K16" s="35">
        <v>7394313</v>
      </c>
      <c r="M16" s="9"/>
    </row>
    <row r="17" spans="1:13" ht="20.25" customHeight="1" x14ac:dyDescent="0.3">
      <c r="A17" s="20" t="s">
        <v>114</v>
      </c>
      <c r="B17" s="29"/>
      <c r="C17" s="48"/>
      <c r="D17" s="48"/>
      <c r="E17" s="34">
        <v>1343667</v>
      </c>
      <c r="F17" s="34"/>
      <c r="G17" s="34">
        <v>-112732</v>
      </c>
      <c r="H17" s="34"/>
      <c r="I17" s="34">
        <v>1343667</v>
      </c>
      <c r="J17" s="49"/>
      <c r="K17" s="34">
        <v>-112732</v>
      </c>
      <c r="M17" s="9"/>
    </row>
    <row r="18" spans="1:13" ht="20.25" customHeight="1" x14ac:dyDescent="0.3">
      <c r="A18" s="20" t="s">
        <v>164</v>
      </c>
      <c r="B18" s="18"/>
      <c r="C18" s="16">
        <v>7</v>
      </c>
      <c r="E18" s="113">
        <v>17879521</v>
      </c>
      <c r="F18" s="34"/>
      <c r="G18" s="120">
        <v>0</v>
      </c>
      <c r="H18" s="34"/>
      <c r="I18" s="113">
        <v>17879521</v>
      </c>
      <c r="J18" s="49"/>
      <c r="K18" s="120">
        <v>0</v>
      </c>
      <c r="M18" s="9"/>
    </row>
    <row r="19" spans="1:13" ht="20.25" hidden="1" customHeight="1" x14ac:dyDescent="0.3">
      <c r="A19" s="47" t="s">
        <v>89</v>
      </c>
      <c r="B19" s="29"/>
      <c r="E19" s="34"/>
      <c r="F19" s="34"/>
      <c r="G19" s="34"/>
      <c r="H19" s="34"/>
      <c r="I19" s="34"/>
      <c r="J19" s="49"/>
      <c r="K19" s="34"/>
      <c r="M19" s="9"/>
    </row>
    <row r="20" spans="1:13" ht="20.25" hidden="1" customHeight="1" x14ac:dyDescent="0.3">
      <c r="A20" s="47"/>
      <c r="B20" s="111" t="s">
        <v>87</v>
      </c>
      <c r="C20" s="16">
        <v>9</v>
      </c>
      <c r="E20" s="113"/>
      <c r="F20" s="34"/>
      <c r="G20" s="113"/>
      <c r="H20" s="34"/>
      <c r="I20" s="113"/>
      <c r="J20" s="49"/>
      <c r="K20" s="113"/>
      <c r="M20" s="9"/>
    </row>
    <row r="21" spans="1:13" ht="20.25" customHeight="1" x14ac:dyDescent="0.3">
      <c r="A21" s="20" t="s">
        <v>115</v>
      </c>
      <c r="C21" s="16">
        <v>10</v>
      </c>
      <c r="E21" s="34">
        <v>-464407</v>
      </c>
      <c r="F21" s="34"/>
      <c r="G21" s="34">
        <v>-419220</v>
      </c>
      <c r="H21" s="34"/>
      <c r="I21" s="34">
        <v>-464407</v>
      </c>
      <c r="J21" s="49"/>
      <c r="K21" s="34">
        <v>-419220</v>
      </c>
      <c r="M21" s="9"/>
    </row>
    <row r="22" spans="1:13" ht="20.25" customHeight="1" x14ac:dyDescent="0.3">
      <c r="A22" s="20" t="s">
        <v>155</v>
      </c>
      <c r="B22" s="18"/>
      <c r="E22" s="35">
        <v>-60884979</v>
      </c>
      <c r="F22" s="35"/>
      <c r="G22" s="35">
        <v>89861</v>
      </c>
      <c r="H22" s="35"/>
      <c r="I22" s="35">
        <v>-57923221</v>
      </c>
      <c r="J22" s="49"/>
      <c r="K22" s="35">
        <v>89861</v>
      </c>
      <c r="M22" s="9"/>
    </row>
    <row r="23" spans="1:13" ht="20.25" customHeight="1" x14ac:dyDescent="0.3">
      <c r="A23" s="56" t="s">
        <v>2</v>
      </c>
      <c r="B23" s="29"/>
      <c r="C23" s="48"/>
      <c r="D23" s="48"/>
      <c r="E23" s="139">
        <v>-3815097</v>
      </c>
      <c r="F23" s="35"/>
      <c r="G23" s="139">
        <v>-9401340</v>
      </c>
      <c r="H23" s="35"/>
      <c r="I23" s="139">
        <v>-4252203</v>
      </c>
      <c r="J23" s="49"/>
      <c r="K23" s="139">
        <v>-9387654</v>
      </c>
      <c r="M23" s="9"/>
    </row>
    <row r="24" spans="1:13" ht="20.25" hidden="1" customHeight="1" x14ac:dyDescent="0.3">
      <c r="A24" s="29" t="s">
        <v>47</v>
      </c>
      <c r="B24" s="29"/>
      <c r="C24" s="48"/>
      <c r="D24" s="48"/>
      <c r="E24" s="64"/>
      <c r="F24" s="64"/>
      <c r="G24" s="64"/>
      <c r="H24" s="64"/>
      <c r="I24" s="64"/>
      <c r="J24" s="49"/>
      <c r="K24" s="64"/>
      <c r="M24" s="9"/>
    </row>
    <row r="25" spans="1:13" ht="20.25" hidden="1" customHeight="1" x14ac:dyDescent="0.3">
      <c r="F25" s="49"/>
      <c r="G25" s="49"/>
      <c r="H25" s="49"/>
      <c r="I25" s="49"/>
      <c r="J25" s="49"/>
      <c r="K25" s="49"/>
      <c r="M25" s="9"/>
    </row>
    <row r="26" spans="1:13" s="62" customFormat="1" ht="20.25" customHeight="1" x14ac:dyDescent="0.3">
      <c r="A26" s="29"/>
      <c r="B26" s="29"/>
      <c r="C26" s="48"/>
      <c r="D26" s="48"/>
      <c r="E26" s="50">
        <f>SUM(E10:E25)</f>
        <v>-142989522</v>
      </c>
      <c r="F26" s="50"/>
      <c r="G26" s="50">
        <f>SUM(G10:G25)</f>
        <v>-3098488</v>
      </c>
      <c r="H26" s="50"/>
      <c r="I26" s="50">
        <f>SUM(I10:I25)</f>
        <v>-125190483</v>
      </c>
      <c r="J26" s="61"/>
      <c r="K26" s="50">
        <f>SUM(K10:K25)</f>
        <v>-1597458</v>
      </c>
      <c r="M26" s="9"/>
    </row>
    <row r="27" spans="1:13" s="49" customFormat="1" ht="20.25" customHeight="1" x14ac:dyDescent="0.3">
      <c r="A27" s="63" t="s">
        <v>28</v>
      </c>
      <c r="B27" s="29"/>
      <c r="C27" s="48"/>
      <c r="D27" s="48"/>
      <c r="E27" s="52"/>
      <c r="F27" s="52"/>
      <c r="G27" s="52"/>
      <c r="H27" s="52"/>
      <c r="I27" s="52"/>
      <c r="K27" s="52"/>
      <c r="M27" s="9"/>
    </row>
    <row r="28" spans="1:13" s="49" customFormat="1" ht="20.25" customHeight="1" x14ac:dyDescent="0.3">
      <c r="A28" s="29" t="s">
        <v>25</v>
      </c>
      <c r="B28" s="29"/>
      <c r="C28" s="48"/>
      <c r="D28" s="48"/>
      <c r="E28" s="34">
        <v>-136186624</v>
      </c>
      <c r="F28" s="34"/>
      <c r="G28" s="34">
        <v>-2726186</v>
      </c>
      <c r="H28" s="34"/>
      <c r="I28" s="34">
        <v>-136186626</v>
      </c>
      <c r="K28" s="34">
        <v>-2726186</v>
      </c>
      <c r="M28" s="9"/>
    </row>
    <row r="29" spans="1:13" s="49" customFormat="1" ht="20.25" customHeight="1" x14ac:dyDescent="0.3">
      <c r="A29" s="47" t="s">
        <v>79</v>
      </c>
      <c r="B29" s="29"/>
      <c r="C29" s="48"/>
      <c r="D29" s="48"/>
      <c r="E29" s="34">
        <v>4593343</v>
      </c>
      <c r="F29" s="34"/>
      <c r="G29" s="34">
        <v>-7028167</v>
      </c>
      <c r="H29" s="34"/>
      <c r="I29" s="34">
        <v>6378459</v>
      </c>
      <c r="K29" s="34">
        <v>-6603444</v>
      </c>
      <c r="M29" s="9"/>
    </row>
    <row r="30" spans="1:13" s="49" customFormat="1" ht="20.25" customHeight="1" x14ac:dyDescent="0.3">
      <c r="A30" s="29" t="s">
        <v>36</v>
      </c>
      <c r="B30" s="29"/>
      <c r="C30" s="48"/>
      <c r="D30" s="48"/>
      <c r="E30" s="34">
        <v>101237498</v>
      </c>
      <c r="F30" s="34"/>
      <c r="G30" s="34">
        <v>-109308454</v>
      </c>
      <c r="H30" s="34"/>
      <c r="I30" s="34">
        <v>101237498</v>
      </c>
      <c r="K30" s="34">
        <v>-109308454</v>
      </c>
      <c r="M30" s="9"/>
    </row>
    <row r="31" spans="1:13" s="49" customFormat="1" ht="20.25" customHeight="1" x14ac:dyDescent="0.3">
      <c r="A31" s="29" t="s">
        <v>4</v>
      </c>
      <c r="B31" s="29"/>
      <c r="C31" s="48"/>
      <c r="D31" s="48"/>
      <c r="E31" s="34">
        <v>7819627</v>
      </c>
      <c r="F31" s="34"/>
      <c r="G31" s="34">
        <v>-51498930</v>
      </c>
      <c r="H31" s="34"/>
      <c r="I31" s="34">
        <v>7819627</v>
      </c>
      <c r="K31" s="34">
        <v>-51498930</v>
      </c>
      <c r="M31" s="9"/>
    </row>
    <row r="32" spans="1:13" s="49" customFormat="1" ht="20.25" customHeight="1" x14ac:dyDescent="0.3">
      <c r="A32" s="29" t="s">
        <v>26</v>
      </c>
      <c r="B32" s="29"/>
      <c r="C32" s="48"/>
      <c r="D32" s="48"/>
      <c r="E32" s="120">
        <v>0</v>
      </c>
      <c r="F32" s="34"/>
      <c r="G32" s="34">
        <v>-2400</v>
      </c>
      <c r="H32" s="34"/>
      <c r="I32" s="120">
        <v>0</v>
      </c>
      <c r="K32" s="34">
        <v>-2400</v>
      </c>
      <c r="M32" s="9"/>
    </row>
    <row r="33" spans="1:13" s="49" customFormat="1" ht="20.25" customHeight="1" x14ac:dyDescent="0.3">
      <c r="A33" s="29" t="s">
        <v>27</v>
      </c>
      <c r="B33" s="29"/>
      <c r="C33" s="48"/>
      <c r="D33" s="48"/>
      <c r="E33" s="34">
        <v>41231215</v>
      </c>
      <c r="F33" s="34"/>
      <c r="G33" s="34">
        <v>34044344</v>
      </c>
      <c r="H33" s="34"/>
      <c r="I33" s="34">
        <v>41231215</v>
      </c>
      <c r="K33" s="34">
        <v>34044344</v>
      </c>
      <c r="M33" s="9"/>
    </row>
    <row r="34" spans="1:13" s="49" customFormat="1" ht="20.25" customHeight="1" x14ac:dyDescent="0.3">
      <c r="A34" s="47" t="s">
        <v>80</v>
      </c>
      <c r="B34" s="29"/>
      <c r="C34" s="48"/>
      <c r="D34" s="48"/>
      <c r="E34" s="51">
        <v>30801272</v>
      </c>
      <c r="F34" s="51"/>
      <c r="G34" s="51">
        <v>3973081</v>
      </c>
      <c r="H34" s="51"/>
      <c r="I34" s="51">
        <v>22267398</v>
      </c>
      <c r="J34" s="51"/>
      <c r="K34" s="51">
        <v>3909073</v>
      </c>
      <c r="M34" s="9"/>
    </row>
    <row r="35" spans="1:13" ht="20.25" customHeight="1" x14ac:dyDescent="0.3">
      <c r="A35" s="18" t="s">
        <v>44</v>
      </c>
      <c r="B35" s="18"/>
      <c r="E35" s="34"/>
      <c r="F35" s="49"/>
      <c r="G35" s="49"/>
      <c r="H35" s="49"/>
      <c r="I35" s="49"/>
      <c r="J35" s="61"/>
      <c r="K35" s="49"/>
      <c r="M35" s="9"/>
    </row>
    <row r="36" spans="1:13" ht="20.25" customHeight="1" x14ac:dyDescent="0.3">
      <c r="A36" s="18"/>
      <c r="B36" s="56" t="s">
        <v>45</v>
      </c>
      <c r="E36" s="34">
        <v>-30383</v>
      </c>
      <c r="F36" s="34"/>
      <c r="G36" s="34">
        <v>1130944</v>
      </c>
      <c r="H36" s="34"/>
      <c r="I36" s="34">
        <v>-30383</v>
      </c>
      <c r="J36" s="61"/>
      <c r="K36" s="34">
        <v>1130944</v>
      </c>
      <c r="M36" s="9"/>
    </row>
    <row r="37" spans="1:13" s="49" customFormat="1" ht="20.25" customHeight="1" x14ac:dyDescent="0.3">
      <c r="A37" s="47" t="s">
        <v>125</v>
      </c>
      <c r="B37" s="29"/>
      <c r="C37" s="48"/>
      <c r="D37" s="48"/>
      <c r="E37" s="51">
        <v>-2738547</v>
      </c>
      <c r="F37" s="51"/>
      <c r="G37" s="51">
        <v>2739491</v>
      </c>
      <c r="H37" s="51"/>
      <c r="I37" s="51">
        <v>-2738547</v>
      </c>
      <c r="J37" s="51"/>
      <c r="K37" s="51">
        <v>2739491</v>
      </c>
      <c r="M37" s="9"/>
    </row>
    <row r="38" spans="1:13" ht="20.25" customHeight="1" x14ac:dyDescent="0.3">
      <c r="A38" s="56" t="s">
        <v>116</v>
      </c>
      <c r="B38" s="56"/>
      <c r="F38" s="49"/>
      <c r="G38" s="49"/>
      <c r="H38" s="49"/>
      <c r="I38" s="49"/>
      <c r="J38" s="49"/>
      <c r="K38" s="49"/>
      <c r="M38" s="9"/>
    </row>
    <row r="39" spans="1:13" ht="20.25" customHeight="1" x14ac:dyDescent="0.3">
      <c r="A39" s="56"/>
      <c r="B39" s="56" t="s">
        <v>100</v>
      </c>
      <c r="E39" s="53">
        <v>-529503</v>
      </c>
      <c r="F39" s="34"/>
      <c r="G39" s="53">
        <v>-883456</v>
      </c>
      <c r="H39" s="34"/>
      <c r="I39" s="131">
        <v>0</v>
      </c>
      <c r="J39" s="61"/>
      <c r="K39" s="131">
        <v>0</v>
      </c>
      <c r="M39" s="9"/>
    </row>
    <row r="40" spans="1:13" ht="20.25" customHeight="1" x14ac:dyDescent="0.3">
      <c r="A40" s="47" t="s">
        <v>165</v>
      </c>
      <c r="B40" s="18"/>
      <c r="E40" s="51">
        <f>SUM(E26:E39)</f>
        <v>-96791624</v>
      </c>
      <c r="F40" s="51"/>
      <c r="G40" s="51">
        <f>SUM(G26:G39)</f>
        <v>-132658221</v>
      </c>
      <c r="H40" s="51"/>
      <c r="I40" s="51">
        <f>SUM(I26:I39)</f>
        <v>-85211842</v>
      </c>
      <c r="J40" s="61"/>
      <c r="K40" s="51">
        <f>SUM(K26:K39)</f>
        <v>-129913020</v>
      </c>
      <c r="M40" s="9"/>
    </row>
    <row r="41" spans="1:13" ht="20.25" customHeight="1" x14ac:dyDescent="0.3">
      <c r="A41" s="20" t="s">
        <v>92</v>
      </c>
      <c r="B41" s="18"/>
      <c r="C41" s="16">
        <v>17</v>
      </c>
      <c r="E41" s="51">
        <v>-15591014</v>
      </c>
      <c r="F41" s="51"/>
      <c r="G41" s="51">
        <v>-2307180</v>
      </c>
      <c r="H41" s="51"/>
      <c r="I41" s="51">
        <v>-15591014</v>
      </c>
      <c r="J41" s="61"/>
      <c r="K41" s="51">
        <v>-2307180</v>
      </c>
      <c r="M41" s="9"/>
    </row>
    <row r="42" spans="1:13" ht="20.25" customHeight="1" x14ac:dyDescent="0.3">
      <c r="A42" s="47" t="s">
        <v>52</v>
      </c>
      <c r="B42" s="29"/>
      <c r="C42" s="48"/>
      <c r="D42" s="48"/>
      <c r="E42" s="51">
        <v>-23756659</v>
      </c>
      <c r="F42" s="51"/>
      <c r="G42" s="51">
        <v>-16659298</v>
      </c>
      <c r="H42" s="51"/>
      <c r="I42" s="51">
        <v>-23756659</v>
      </c>
      <c r="J42" s="49"/>
      <c r="K42" s="51">
        <v>-16659298</v>
      </c>
      <c r="M42" s="9"/>
    </row>
    <row r="43" spans="1:13" ht="20.25" customHeight="1" x14ac:dyDescent="0.3">
      <c r="A43" s="47" t="s">
        <v>117</v>
      </c>
      <c r="B43" s="29"/>
      <c r="C43" s="48"/>
      <c r="D43" s="48"/>
      <c r="E43" s="91">
        <v>14680698</v>
      </c>
      <c r="F43" s="51"/>
      <c r="G43" s="51">
        <v>11373201</v>
      </c>
      <c r="H43" s="51"/>
      <c r="I43" s="51">
        <v>14680698</v>
      </c>
      <c r="J43" s="49"/>
      <c r="K43" s="51">
        <v>11373201</v>
      </c>
      <c r="M43" s="9"/>
    </row>
    <row r="44" spans="1:13" ht="20.25" customHeight="1" x14ac:dyDescent="0.3">
      <c r="A44" s="11" t="s">
        <v>149</v>
      </c>
      <c r="B44" s="11"/>
      <c r="E44" s="133">
        <f>SUM(E40:E43)</f>
        <v>-121458599</v>
      </c>
      <c r="F44" s="134"/>
      <c r="G44" s="133">
        <f>SUM(G40:G43)</f>
        <v>-140251498</v>
      </c>
      <c r="H44" s="134"/>
      <c r="I44" s="133">
        <f>SUM(I40:I43)</f>
        <v>-109878817</v>
      </c>
      <c r="J44" s="135"/>
      <c r="K44" s="133">
        <f>SUM(K40:K43)</f>
        <v>-137506297</v>
      </c>
      <c r="M44" s="9"/>
    </row>
    <row r="45" spans="1:13" ht="20.25" customHeight="1" x14ac:dyDescent="0.3">
      <c r="A45" s="18"/>
      <c r="B45" s="18"/>
      <c r="E45" s="52"/>
      <c r="F45" s="52"/>
      <c r="G45" s="52"/>
      <c r="H45" s="52"/>
      <c r="I45" s="52"/>
      <c r="J45" s="49"/>
      <c r="K45" s="52"/>
      <c r="M45" s="9"/>
    </row>
    <row r="46" spans="1:13" ht="20.25" customHeight="1" x14ac:dyDescent="0.35">
      <c r="A46" s="17" t="s">
        <v>78</v>
      </c>
      <c r="B46" s="17"/>
      <c r="F46" s="49"/>
      <c r="G46" s="49"/>
      <c r="H46" s="49"/>
      <c r="I46" s="49"/>
      <c r="J46" s="49"/>
      <c r="K46" s="49"/>
      <c r="M46" s="9"/>
    </row>
    <row r="47" spans="1:13" ht="20.25" customHeight="1" x14ac:dyDescent="0.3">
      <c r="A47" s="12" t="s">
        <v>59</v>
      </c>
      <c r="B47" s="11"/>
      <c r="F47" s="49"/>
      <c r="G47" s="49"/>
      <c r="H47" s="49"/>
      <c r="I47" s="49"/>
      <c r="J47" s="49"/>
      <c r="K47" s="49"/>
      <c r="M47" s="9"/>
    </row>
    <row r="48" spans="1:13" ht="20.25" customHeight="1" x14ac:dyDescent="0.3">
      <c r="A48" s="12"/>
      <c r="B48" s="11"/>
      <c r="F48" s="49"/>
      <c r="G48" s="49"/>
      <c r="H48" s="49"/>
      <c r="I48" s="49"/>
      <c r="J48" s="49"/>
      <c r="K48" s="49"/>
      <c r="M48" s="9"/>
    </row>
    <row r="49" spans="1:13" ht="20.25" customHeight="1" x14ac:dyDescent="0.3">
      <c r="A49" s="12"/>
      <c r="B49" s="11"/>
      <c r="E49" s="140" t="s">
        <v>68</v>
      </c>
      <c r="F49" s="140"/>
      <c r="G49" s="140"/>
      <c r="I49" s="142" t="s">
        <v>66</v>
      </c>
      <c r="J49" s="142"/>
      <c r="K49" s="142"/>
      <c r="M49" s="9"/>
    </row>
    <row r="50" spans="1:13" ht="20.25" customHeight="1" x14ac:dyDescent="0.3">
      <c r="A50" s="12"/>
      <c r="B50" s="11"/>
      <c r="E50" s="140" t="s">
        <v>67</v>
      </c>
      <c r="F50" s="140"/>
      <c r="G50" s="140"/>
      <c r="I50" s="142" t="s">
        <v>67</v>
      </c>
      <c r="J50" s="142"/>
      <c r="K50" s="142"/>
      <c r="M50" s="9"/>
    </row>
    <row r="51" spans="1:13" ht="20.25" customHeight="1" x14ac:dyDescent="0.3">
      <c r="A51" s="12"/>
      <c r="B51" s="11"/>
      <c r="E51" s="148" t="s">
        <v>70</v>
      </c>
      <c r="F51" s="148"/>
      <c r="G51" s="148"/>
      <c r="H51" s="16"/>
      <c r="I51" s="144" t="s">
        <v>75</v>
      </c>
      <c r="J51" s="144"/>
      <c r="K51" s="144"/>
      <c r="M51" s="9"/>
    </row>
    <row r="52" spans="1:13" ht="18.75" customHeight="1" x14ac:dyDescent="0.3">
      <c r="A52" s="18"/>
      <c r="B52" s="18"/>
      <c r="C52" s="16" t="s">
        <v>6</v>
      </c>
      <c r="E52" s="132">
        <v>2019</v>
      </c>
      <c r="F52" s="5"/>
      <c r="G52" s="5">
        <v>2018</v>
      </c>
      <c r="H52" s="5"/>
      <c r="I52" s="5">
        <v>2019</v>
      </c>
      <c r="J52" s="5"/>
      <c r="K52" s="5">
        <v>2018</v>
      </c>
      <c r="M52" s="9"/>
    </row>
    <row r="53" spans="1:13" ht="20.25" customHeight="1" x14ac:dyDescent="0.3">
      <c r="A53" s="18"/>
      <c r="B53" s="18"/>
      <c r="E53" s="143" t="s">
        <v>10</v>
      </c>
      <c r="F53" s="143"/>
      <c r="G53" s="143"/>
      <c r="H53" s="143"/>
      <c r="I53" s="143"/>
      <c r="J53" s="143"/>
      <c r="K53" s="143"/>
      <c r="M53" s="9"/>
    </row>
    <row r="54" spans="1:13" ht="20.25" customHeight="1" x14ac:dyDescent="0.3">
      <c r="A54" s="19" t="s">
        <v>18</v>
      </c>
      <c r="B54" s="11"/>
      <c r="E54" s="52"/>
      <c r="F54" s="9"/>
      <c r="G54" s="9"/>
      <c r="H54" s="9"/>
      <c r="I54" s="9"/>
      <c r="K54" s="9"/>
      <c r="M54" s="9"/>
    </row>
    <row r="55" spans="1:13" ht="20.25" customHeight="1" x14ac:dyDescent="0.3">
      <c r="A55" s="56" t="s">
        <v>33</v>
      </c>
      <c r="B55" s="18"/>
      <c r="E55" s="35">
        <v>4263933</v>
      </c>
      <c r="F55" s="32"/>
      <c r="G55" s="32">
        <v>9546751</v>
      </c>
      <c r="H55" s="32"/>
      <c r="I55" s="32">
        <v>4263933</v>
      </c>
      <c r="K55" s="32">
        <v>9533065</v>
      </c>
      <c r="M55" s="9"/>
    </row>
    <row r="56" spans="1:13" ht="20.25" customHeight="1" x14ac:dyDescent="0.3">
      <c r="A56" s="56" t="s">
        <v>156</v>
      </c>
      <c r="B56" s="18"/>
      <c r="E56" s="35"/>
      <c r="F56" s="32"/>
      <c r="G56" s="32"/>
      <c r="H56" s="32"/>
      <c r="I56" s="32"/>
      <c r="K56" s="32"/>
      <c r="M56" s="9"/>
    </row>
    <row r="57" spans="1:13" ht="20.25" customHeight="1" x14ac:dyDescent="0.3">
      <c r="A57" s="18" t="s">
        <v>82</v>
      </c>
      <c r="B57" s="18"/>
      <c r="C57" s="16">
        <v>6</v>
      </c>
      <c r="E57" s="35">
        <v>250000000</v>
      </c>
      <c r="F57" s="32"/>
      <c r="G57" s="32">
        <v>301000000</v>
      </c>
      <c r="H57" s="32"/>
      <c r="I57" s="32">
        <v>250000000</v>
      </c>
      <c r="K57" s="32">
        <v>301000000</v>
      </c>
      <c r="M57" s="9"/>
    </row>
    <row r="58" spans="1:13" ht="20.25" customHeight="1" x14ac:dyDescent="0.3">
      <c r="A58" s="56" t="s">
        <v>118</v>
      </c>
      <c r="B58" s="18"/>
      <c r="C58" s="16">
        <v>12</v>
      </c>
      <c r="E58" s="35">
        <v>-105984487</v>
      </c>
      <c r="F58" s="32"/>
      <c r="G58" s="32">
        <v>-104751145</v>
      </c>
      <c r="H58" s="32"/>
      <c r="I58" s="32">
        <v>-7997791</v>
      </c>
      <c r="K58" s="32">
        <v>-17540386</v>
      </c>
      <c r="M58" s="9"/>
    </row>
    <row r="59" spans="1:13" ht="20.25" customHeight="1" x14ac:dyDescent="0.3">
      <c r="A59" s="20" t="s">
        <v>150</v>
      </c>
      <c r="B59" s="18"/>
      <c r="E59" s="113">
        <v>67289456</v>
      </c>
      <c r="F59" s="32"/>
      <c r="G59" s="101">
        <v>11556</v>
      </c>
      <c r="H59" s="32"/>
      <c r="I59" s="113">
        <v>67289456</v>
      </c>
      <c r="K59" s="101">
        <v>11556</v>
      </c>
      <c r="M59" s="9"/>
    </row>
    <row r="60" spans="1:13" ht="20.25" customHeight="1" x14ac:dyDescent="0.3">
      <c r="A60" s="20" t="s">
        <v>119</v>
      </c>
      <c r="B60" s="18"/>
      <c r="E60" s="113">
        <v>0</v>
      </c>
      <c r="F60" s="32"/>
      <c r="G60" s="101">
        <v>0</v>
      </c>
      <c r="H60" s="32"/>
      <c r="I60" s="101">
        <v>0</v>
      </c>
      <c r="K60" s="101">
        <v>-147000000</v>
      </c>
      <c r="M60" s="9"/>
    </row>
    <row r="61" spans="1:13" ht="20.25" customHeight="1" x14ac:dyDescent="0.3">
      <c r="A61" s="56" t="s">
        <v>104</v>
      </c>
      <c r="B61" s="18"/>
      <c r="C61" s="16">
        <v>14</v>
      </c>
      <c r="E61" s="113">
        <v>0</v>
      </c>
      <c r="F61" s="32"/>
      <c r="G61" s="101">
        <v>-1394685</v>
      </c>
      <c r="H61" s="104"/>
      <c r="I61" s="101">
        <v>0</v>
      </c>
      <c r="J61" s="105"/>
      <c r="K61" s="101">
        <v>-1394685</v>
      </c>
      <c r="L61" s="33"/>
      <c r="M61" s="9"/>
    </row>
    <row r="62" spans="1:13" ht="20.25" customHeight="1" x14ac:dyDescent="0.3">
      <c r="A62" s="56" t="s">
        <v>143</v>
      </c>
      <c r="B62" s="18"/>
      <c r="C62" s="16">
        <v>4</v>
      </c>
      <c r="E62" s="113">
        <v>0</v>
      </c>
      <c r="F62" s="32"/>
      <c r="G62" s="101">
        <v>0</v>
      </c>
      <c r="H62" s="104"/>
      <c r="I62" s="101">
        <v>-59953400</v>
      </c>
      <c r="J62" s="105"/>
      <c r="K62" s="101">
        <v>0</v>
      </c>
      <c r="L62" s="33"/>
      <c r="M62" s="9"/>
    </row>
    <row r="63" spans="1:13" ht="20.25" customHeight="1" x14ac:dyDescent="0.3">
      <c r="A63" s="11" t="s">
        <v>157</v>
      </c>
      <c r="B63" s="11"/>
      <c r="E63" s="133">
        <f>SUM(E55:E62)</f>
        <v>215568902</v>
      </c>
      <c r="F63" s="24"/>
      <c r="G63" s="14">
        <f>SUM(G55:G62)</f>
        <v>204412477</v>
      </c>
      <c r="H63" s="24"/>
      <c r="I63" s="14">
        <f>SUM(I55:I62)</f>
        <v>253602198</v>
      </c>
      <c r="J63" s="4"/>
      <c r="K63" s="14">
        <f>SUM(K55:K62)</f>
        <v>144609550</v>
      </c>
      <c r="M63" s="9"/>
    </row>
    <row r="64" spans="1:13" ht="20.25" customHeight="1" x14ac:dyDescent="0.3">
      <c r="A64" s="11"/>
      <c r="B64" s="11"/>
      <c r="E64" s="134"/>
      <c r="F64" s="24"/>
      <c r="G64" s="24"/>
      <c r="H64" s="24"/>
      <c r="I64" s="24"/>
      <c r="J64" s="4"/>
      <c r="K64" s="24"/>
      <c r="M64" s="9"/>
    </row>
    <row r="65" spans="1:13" ht="20.25" customHeight="1" x14ac:dyDescent="0.3">
      <c r="A65" s="19" t="s">
        <v>29</v>
      </c>
      <c r="B65" s="11"/>
      <c r="E65" s="52"/>
      <c r="F65" s="9"/>
      <c r="G65" s="9"/>
      <c r="H65" s="9"/>
      <c r="I65" s="9"/>
      <c r="K65" s="9"/>
      <c r="M65" s="9"/>
    </row>
    <row r="66" spans="1:13" ht="20.25" customHeight="1" x14ac:dyDescent="0.3">
      <c r="A66" s="20" t="s">
        <v>144</v>
      </c>
      <c r="B66" s="11"/>
      <c r="E66" s="34"/>
      <c r="F66" s="33"/>
      <c r="G66" s="33"/>
      <c r="H66" s="33"/>
      <c r="I66" s="37"/>
      <c r="K66" s="33"/>
      <c r="M66" s="9"/>
    </row>
    <row r="67" spans="1:13" ht="20.25" customHeight="1" x14ac:dyDescent="0.3">
      <c r="A67" s="20" t="s">
        <v>145</v>
      </c>
      <c r="B67" s="11"/>
      <c r="E67" s="113">
        <v>-278000</v>
      </c>
      <c r="F67" s="33"/>
      <c r="G67" s="37">
        <v>0</v>
      </c>
      <c r="H67" s="33"/>
      <c r="I67" s="101">
        <v>-278000</v>
      </c>
      <c r="K67" s="37">
        <v>0</v>
      </c>
      <c r="M67" s="9"/>
    </row>
    <row r="68" spans="1:13" ht="20.25" customHeight="1" x14ac:dyDescent="0.3">
      <c r="A68" s="20" t="s">
        <v>53</v>
      </c>
      <c r="B68" s="18"/>
      <c r="C68" s="16">
        <v>26</v>
      </c>
      <c r="E68" s="120">
        <v>0</v>
      </c>
      <c r="F68" s="33"/>
      <c r="G68" s="33">
        <v>-11409052</v>
      </c>
      <c r="H68" s="33"/>
      <c r="I68" s="37">
        <v>0</v>
      </c>
      <c r="K68" s="33">
        <v>-11409052</v>
      </c>
      <c r="M68" s="9"/>
    </row>
    <row r="69" spans="1:13" ht="20.25" customHeight="1" x14ac:dyDescent="0.3">
      <c r="A69" s="11" t="s">
        <v>38</v>
      </c>
      <c r="B69" s="11"/>
      <c r="E69" s="136">
        <f>SUM(E66:E68)</f>
        <v>-278000</v>
      </c>
      <c r="F69" s="24"/>
      <c r="G69" s="14">
        <f>SUM(G66:G68)</f>
        <v>-11409052</v>
      </c>
      <c r="H69" s="24"/>
      <c r="I69" s="66">
        <f>SUM(I66:I68)</f>
        <v>-278000</v>
      </c>
      <c r="K69" s="14">
        <f>SUM(K66:K68)</f>
        <v>-11409052</v>
      </c>
      <c r="M69" s="9"/>
    </row>
    <row r="70" spans="1:13" ht="20.25" customHeight="1" x14ac:dyDescent="0.3">
      <c r="A70" s="11"/>
      <c r="B70" s="11"/>
      <c r="E70" s="52"/>
      <c r="F70" s="9"/>
      <c r="G70" s="9"/>
      <c r="H70" s="9"/>
      <c r="I70" s="9"/>
      <c r="K70" s="9"/>
      <c r="M70" s="9"/>
    </row>
    <row r="71" spans="1:13" ht="20.25" customHeight="1" x14ac:dyDescent="0.3">
      <c r="A71" s="11" t="s">
        <v>76</v>
      </c>
      <c r="B71" s="11"/>
      <c r="E71" s="137">
        <f>SUM(E44+E63+E69)</f>
        <v>93832303</v>
      </c>
      <c r="F71" s="27"/>
      <c r="G71" s="27">
        <f>SUM(G44+G63+G69)</f>
        <v>52751927</v>
      </c>
      <c r="H71" s="27"/>
      <c r="I71" s="27">
        <f>SUM(I44+I63+I69)</f>
        <v>143445381</v>
      </c>
      <c r="J71" s="1"/>
      <c r="K71" s="27">
        <f>SUM(K44+K63+K69)</f>
        <v>-4305799</v>
      </c>
      <c r="M71" s="9"/>
    </row>
    <row r="72" spans="1:13" ht="20.25" customHeight="1" x14ac:dyDescent="0.3">
      <c r="A72" s="20" t="s">
        <v>54</v>
      </c>
      <c r="B72" s="11"/>
      <c r="E72" s="51">
        <v>309827018</v>
      </c>
      <c r="F72" s="36"/>
      <c r="G72" s="36">
        <v>257075091</v>
      </c>
      <c r="H72" s="36"/>
      <c r="I72" s="36">
        <v>242151838</v>
      </c>
      <c r="J72" s="4"/>
      <c r="K72" s="36">
        <v>246457637</v>
      </c>
      <c r="M72" s="9"/>
    </row>
    <row r="73" spans="1:13" ht="20.25" customHeight="1" thickBot="1" x14ac:dyDescent="0.35">
      <c r="A73" s="11" t="s">
        <v>55</v>
      </c>
      <c r="B73" s="11"/>
      <c r="C73" s="16">
        <v>5</v>
      </c>
      <c r="E73" s="138">
        <f>SUM(E71:E72)</f>
        <v>403659321</v>
      </c>
      <c r="F73" s="24"/>
      <c r="G73" s="84">
        <f>SUM(G71:G72)</f>
        <v>309827018</v>
      </c>
      <c r="H73" s="24"/>
      <c r="I73" s="84">
        <f>SUM(I71:I72)</f>
        <v>385597219</v>
      </c>
      <c r="K73" s="84">
        <f>SUM(K71:K72)</f>
        <v>242151838</v>
      </c>
      <c r="M73" s="9"/>
    </row>
    <row r="74" spans="1:13" ht="20.25" customHeight="1" thickTop="1" x14ac:dyDescent="0.3">
      <c r="B74" s="11"/>
      <c r="E74" s="51"/>
      <c r="F74" s="36"/>
      <c r="G74" s="36"/>
      <c r="H74" s="36"/>
      <c r="I74" s="36"/>
      <c r="J74" s="4"/>
      <c r="K74" s="36"/>
      <c r="M74" s="9"/>
    </row>
    <row r="75" spans="1:13" ht="20.25" customHeight="1" x14ac:dyDescent="0.3">
      <c r="A75" s="19" t="s">
        <v>158</v>
      </c>
      <c r="B75" s="11"/>
      <c r="E75" s="51"/>
      <c r="F75" s="36"/>
      <c r="G75" s="36"/>
      <c r="H75" s="36"/>
      <c r="I75" s="36"/>
      <c r="J75" s="4"/>
      <c r="K75" s="36"/>
      <c r="M75" s="9"/>
    </row>
    <row r="76" spans="1:13" ht="20.25" customHeight="1" x14ac:dyDescent="0.3">
      <c r="A76" s="20" t="s">
        <v>159</v>
      </c>
      <c r="B76" s="11"/>
      <c r="E76" s="51"/>
      <c r="F76" s="36"/>
      <c r="G76" s="36"/>
      <c r="H76" s="36"/>
      <c r="I76" s="36"/>
      <c r="J76" s="4"/>
      <c r="K76" s="36"/>
      <c r="M76" s="9"/>
    </row>
    <row r="77" spans="1:13" ht="20.25" customHeight="1" x14ac:dyDescent="0.3">
      <c r="A77" s="7"/>
      <c r="B77" s="7" t="s">
        <v>160</v>
      </c>
      <c r="C77" s="7"/>
      <c r="D77" s="7"/>
      <c r="E77" s="101">
        <v>2571850</v>
      </c>
      <c r="G77" s="37">
        <v>0</v>
      </c>
      <c r="I77" s="101">
        <v>2571850</v>
      </c>
      <c r="K77" s="37">
        <v>0</v>
      </c>
      <c r="M77" s="9"/>
    </row>
    <row r="78" spans="1:13" ht="20.25" customHeight="1" x14ac:dyDescent="0.3">
      <c r="A78" s="18"/>
      <c r="B78" s="11"/>
      <c r="E78" s="91">
        <f>E73-SFP!E10</f>
        <v>0</v>
      </c>
      <c r="F78" s="91"/>
      <c r="G78" s="91"/>
      <c r="H78" s="91"/>
      <c r="I78" s="91">
        <f>I73-SFP!I10</f>
        <v>0</v>
      </c>
      <c r="K78" s="91"/>
      <c r="M78" s="9"/>
    </row>
    <row r="79" spans="1:13" ht="20.25" customHeight="1" x14ac:dyDescent="0.3">
      <c r="A79" s="19" t="s">
        <v>133</v>
      </c>
      <c r="M79" s="9"/>
    </row>
    <row r="80" spans="1:13" ht="20.25" customHeight="1" x14ac:dyDescent="0.3">
      <c r="A80" s="20" t="s">
        <v>108</v>
      </c>
      <c r="C80" s="16" t="s">
        <v>105</v>
      </c>
      <c r="E80" s="120"/>
      <c r="F80" s="37"/>
      <c r="G80" s="37">
        <v>0</v>
      </c>
      <c r="H80" s="37"/>
      <c r="I80" s="101">
        <v>0</v>
      </c>
      <c r="J80" s="37"/>
      <c r="K80" s="101">
        <v>0</v>
      </c>
      <c r="M80" s="9"/>
    </row>
    <row r="81" spans="5:13" ht="20.25" customHeight="1" x14ac:dyDescent="0.3">
      <c r="M81" s="9"/>
    </row>
    <row r="82" spans="5:13" ht="20.25" customHeight="1" x14ac:dyDescent="0.3">
      <c r="M82" s="9"/>
    </row>
    <row r="83" spans="5:13" ht="20.25" customHeight="1" x14ac:dyDescent="0.3">
      <c r="E83" s="120">
        <f>E73-SFP!E10</f>
        <v>0</v>
      </c>
      <c r="F83" s="37"/>
      <c r="G83" s="37">
        <f>G73-SFP!G10</f>
        <v>0</v>
      </c>
      <c r="H83" s="37"/>
      <c r="I83" s="37">
        <f>I73-SFP!I10</f>
        <v>0</v>
      </c>
      <c r="J83" s="37"/>
      <c r="K83" s="37">
        <f>K73-SFP!K10</f>
        <v>0</v>
      </c>
      <c r="M83" s="9"/>
    </row>
    <row r="84" spans="5:13" ht="20.25" customHeight="1" x14ac:dyDescent="0.3">
      <c r="M84" s="9"/>
    </row>
    <row r="85" spans="5:13" ht="20.25" customHeight="1" x14ac:dyDescent="0.3">
      <c r="M85" s="9"/>
    </row>
    <row r="86" spans="5:13" ht="20.25" customHeight="1" x14ac:dyDescent="0.3">
      <c r="M86" s="9"/>
    </row>
    <row r="87" spans="5:13" ht="20.25" customHeight="1" x14ac:dyDescent="0.3">
      <c r="M87" s="9"/>
    </row>
    <row r="88" spans="5:13" ht="20.25" customHeight="1" x14ac:dyDescent="0.3">
      <c r="M88" s="9"/>
    </row>
    <row r="89" spans="5:13" ht="20.25" customHeight="1" x14ac:dyDescent="0.3">
      <c r="M89" s="9"/>
    </row>
    <row r="90" spans="5:13" ht="20.25" customHeight="1" x14ac:dyDescent="0.3">
      <c r="M90" s="9"/>
    </row>
    <row r="91" spans="5:13" ht="20.25" customHeight="1" x14ac:dyDescent="0.3">
      <c r="M91" s="9"/>
    </row>
    <row r="92" spans="5:13" ht="20.25" customHeight="1" x14ac:dyDescent="0.3">
      <c r="M92" s="9"/>
    </row>
  </sheetData>
  <mergeCells count="14">
    <mergeCell ref="E53:K53"/>
    <mergeCell ref="I4:K4"/>
    <mergeCell ref="I5:K5"/>
    <mergeCell ref="I49:K49"/>
    <mergeCell ref="I51:K51"/>
    <mergeCell ref="E4:G4"/>
    <mergeCell ref="E5:G5"/>
    <mergeCell ref="E6:G6"/>
    <mergeCell ref="E51:G51"/>
    <mergeCell ref="E49:G49"/>
    <mergeCell ref="E50:G50"/>
    <mergeCell ref="I50:K50"/>
    <mergeCell ref="I6:K6"/>
    <mergeCell ref="E8:K8"/>
  </mergeCells>
  <phoneticPr fontId="5" type="noConversion"/>
  <pageMargins left="0.6" right="0.4" top="0.48" bottom="0.5" header="0.5" footer="0.5"/>
  <pageSetup paperSize="9" scale="79" firstPageNumber="12" orientation="portrait" useFirstPageNumber="1" r:id="rId1"/>
  <headerFooter>
    <oddFooter>&amp;L  The accompanying notes are an integral part of these financial statements.
&amp;C&amp;P</oddFooter>
  </headerFooter>
  <rowBreaks count="1" manualBreakCount="1"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SFP</vt:lpstr>
      <vt:lpstr>SCI</vt:lpstr>
      <vt:lpstr>CH8</vt:lpstr>
      <vt:lpstr>CH9</vt:lpstr>
      <vt:lpstr>CH10 </vt:lpstr>
      <vt:lpstr>CH 11</vt:lpstr>
      <vt:lpstr>CF-12</vt:lpstr>
      <vt:lpstr>SFP!OLE_LINK5</vt:lpstr>
      <vt:lpstr>'CF-12'!Print_Area</vt:lpstr>
      <vt:lpstr>'CH 11'!Print_Area</vt:lpstr>
      <vt:lpstr>'CH10 '!Print_Area</vt:lpstr>
      <vt:lpstr>'CH8'!Print_Area</vt:lpstr>
      <vt:lpstr>'CH9'!Print_Area</vt:lpstr>
      <vt:lpstr>SCI!Print_Area</vt:lpstr>
      <vt:lpstr>SFP!Print_Area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DefUser</dc:creator>
  <cp:lastModifiedBy>Somjai, Nigonyanont</cp:lastModifiedBy>
  <cp:lastPrinted>2020-02-25T06:27:47Z</cp:lastPrinted>
  <dcterms:created xsi:type="dcterms:W3CDTF">2004-12-24T01:34:03Z</dcterms:created>
  <dcterms:modified xsi:type="dcterms:W3CDTF">2020-02-25T06:27:57Z</dcterms:modified>
</cp:coreProperties>
</file>